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washbu\Desktop\NCFS BUDGETS\"/>
    </mc:Choice>
  </mc:AlternateContent>
  <bookViews>
    <workbookView xWindow="0" yWindow="0" windowWidth="28800" windowHeight="13020"/>
  </bookViews>
  <sheets>
    <sheet name="Layer Budget " sheetId="3" r:id="rId1"/>
    <sheet name="Chicks VS Pullets" sheetId="2" r:id="rId2"/>
    <sheet name="Feed Estimate Chart" sheetId="4" r:id="rId3"/>
  </sheets>
  <calcPr calcId="152511"/>
</workbook>
</file>

<file path=xl/calcChain.xml><?xml version="1.0" encoding="utf-8"?>
<calcChain xmlns="http://schemas.openxmlformats.org/spreadsheetml/2006/main">
  <c r="E11" i="3" l="1"/>
  <c r="D26" i="3"/>
  <c r="D25" i="3"/>
  <c r="D16" i="3"/>
  <c r="E32" i="2"/>
  <c r="C32" i="2"/>
  <c r="E18" i="2"/>
  <c r="C18" i="2"/>
  <c r="D18" i="3"/>
  <c r="E33" i="2"/>
  <c r="E19" i="2"/>
  <c r="E7" i="2"/>
  <c r="F11" i="3"/>
  <c r="D10" i="3"/>
  <c r="D24" i="3" s="1"/>
  <c r="B5" i="3" l="1"/>
  <c r="E10" i="2"/>
  <c r="E12" i="2" s="1"/>
  <c r="E24" i="2"/>
  <c r="E26" i="2" s="1"/>
  <c r="E11" i="2"/>
  <c r="E27" i="2"/>
  <c r="E13" i="2"/>
  <c r="E25" i="2"/>
  <c r="F30" i="3"/>
  <c r="E14" i="2" l="1"/>
  <c r="E15" i="2" s="1"/>
  <c r="E28" i="2"/>
  <c r="E29" i="2" s="1"/>
  <c r="F33" i="3"/>
  <c r="F32" i="3"/>
  <c r="F31" i="3"/>
  <c r="F34" i="3" s="1"/>
  <c r="F26" i="3"/>
  <c r="F25" i="3"/>
  <c r="F24" i="3"/>
  <c r="F18" i="3"/>
  <c r="F10" i="3"/>
  <c r="E16" i="3" l="1"/>
  <c r="F16" i="3" s="1"/>
  <c r="F27" i="3" s="1"/>
  <c r="F36" i="3" s="1"/>
  <c r="E20" i="2"/>
  <c r="E21" i="2" s="1"/>
  <c r="E34" i="2"/>
  <c r="E35" i="2" s="1"/>
  <c r="F13" i="3"/>
  <c r="F38" i="3" l="1"/>
</calcChain>
</file>

<file path=xl/sharedStrings.xml><?xml version="1.0" encoding="utf-8"?>
<sst xmlns="http://schemas.openxmlformats.org/spreadsheetml/2006/main" count="94" uniqueCount="85">
  <si>
    <t>Small Flock Egg Production Budget</t>
  </si>
  <si>
    <t xml:space="preserve">Gross Income </t>
  </si>
  <si>
    <t>Unit</t>
  </si>
  <si>
    <t>Eggs</t>
  </si>
  <si>
    <t>DZ</t>
  </si>
  <si>
    <t xml:space="preserve">Quanity </t>
  </si>
  <si>
    <t>Price</t>
  </si>
  <si>
    <t xml:space="preserve">Hens </t>
  </si>
  <si>
    <t>Each</t>
  </si>
  <si>
    <t>Variable Cost</t>
  </si>
  <si>
    <t>Feed</t>
  </si>
  <si>
    <t>50 LB Bag</t>
  </si>
  <si>
    <t>Supplies</t>
  </si>
  <si>
    <t>Repairs</t>
  </si>
  <si>
    <t>Medication and Diagnostic</t>
  </si>
  <si>
    <t>Egg Cartons</t>
  </si>
  <si>
    <t>Total Variable Cost</t>
  </si>
  <si>
    <t>Fixed Costs</t>
  </si>
  <si>
    <t>Equipment</t>
  </si>
  <si>
    <t xml:space="preserve">Fencing </t>
  </si>
  <si>
    <t>each</t>
  </si>
  <si>
    <t>Years</t>
  </si>
  <si>
    <t>Total Fixed Costs</t>
  </si>
  <si>
    <t>Total Costs</t>
  </si>
  <si>
    <t xml:space="preserve">Returns </t>
  </si>
  <si>
    <t xml:space="preserve">Electricity </t>
  </si>
  <si>
    <t>Slaughter fee</t>
  </si>
  <si>
    <t xml:space="preserve">Day old chick </t>
  </si>
  <si>
    <t>Mortality 5%</t>
  </si>
  <si>
    <t>Feeder and Waters</t>
  </si>
  <si>
    <t>doll</t>
  </si>
  <si>
    <t>Total Income</t>
  </si>
  <si>
    <t xml:space="preserve">Buildings </t>
  </si>
  <si>
    <t>Raising Pens</t>
  </si>
  <si>
    <t>lb bird @</t>
  </si>
  <si>
    <t>Layer Feed**</t>
  </si>
  <si>
    <t>Marketing Allowance</t>
  </si>
  <si>
    <t>lb</t>
  </si>
  <si>
    <t>Spent Hens sold at</t>
  </si>
  <si>
    <t>dz per week, Maxium with no certificaitons = 30dz</t>
  </si>
  <si>
    <t>Labor***</t>
  </si>
  <si>
    <t>Use the green cells to enter your numbers</t>
  </si>
  <si>
    <t>**based on 0.28 lbs per day per bird, and raising 90 pullets to laying size during the year at 13lbs per bird, pasture can reduce feed cost 25% for 8-9 months (17%)  $970, but that is not reflected here</t>
  </si>
  <si>
    <t>Chicken Starter</t>
  </si>
  <si>
    <t>Pullet Grower</t>
  </si>
  <si>
    <t>Layer</t>
  </si>
  <si>
    <t>Traditional Feed Estimate Chart</t>
  </si>
  <si>
    <t>Age of birds</t>
  </si>
  <si>
    <t>Estimated Protein</t>
  </si>
  <si>
    <t>0-6 weeks</t>
  </si>
  <si>
    <t>6-20 weeks</t>
  </si>
  <si>
    <t>20 weeks on</t>
  </si>
  <si>
    <t>Feed Intake: lbs of feed/ 10 birds</t>
  </si>
  <si>
    <t>Feed for 20 weeks</t>
  </si>
  <si>
    <t>6 week old pullet</t>
  </si>
  <si>
    <t>Cost of Starter</t>
  </si>
  <si>
    <t>Cost of Pullet Grower</t>
  </si>
  <si>
    <t>50lb bag =</t>
  </si>
  <si>
    <t>Day old Chicks</t>
  </si>
  <si>
    <t>6 Week old Pullet</t>
  </si>
  <si>
    <t>Feed for 14 weeks</t>
  </si>
  <si>
    <t>Number of Chicks or Pullets Needed =</t>
  </si>
  <si>
    <t>Mortality 10%</t>
  </si>
  <si>
    <t>Cost 90 pullets to Layers</t>
  </si>
  <si>
    <t>Cost 90 chicks to Layers</t>
  </si>
  <si>
    <t>Total Cost**</t>
  </si>
  <si>
    <t>Cost per chick</t>
  </si>
  <si>
    <t>Type of Feed</t>
  </si>
  <si>
    <t>Cost per pullet</t>
  </si>
  <si>
    <t>Eggs not collected for 14 weeks</t>
  </si>
  <si>
    <t>Eggs not collected for 20 weeks</t>
  </si>
  <si>
    <t>Day old chicks</t>
  </si>
  <si>
    <t>Cost of Raising Pullets*</t>
  </si>
  <si>
    <t>Cost of Day old Chick vs Pullets</t>
  </si>
  <si>
    <t>Owner Labor 20 weeks*</t>
  </si>
  <si>
    <t>Owner Labor 14 weeks*</t>
  </si>
  <si>
    <t>Hours</t>
  </si>
  <si>
    <t>$/hour</t>
  </si>
  <si>
    <t>*Assumes you buy 110% of the birds you will need for laying during the year to replace the flock by buying pullet, you can choose to keep birds as long as they are laying productively or as much as two years to decrease replacement hen cost</t>
  </si>
  <si>
    <t>use green cells to enter your numbers</t>
  </si>
  <si>
    <t>use green cells for your estimates</t>
  </si>
  <si>
    <t>**Current values represent estimates from vendors of feed</t>
  </si>
  <si>
    <t>***Labor is owner and operator time, the Returns would be considered your wadges assumes 10 hours a bird per year</t>
  </si>
  <si>
    <t>* Owner Labor assumes the owner spends .5 hours a day on average with the chicks or pullets and represents some value assciated with raising chickens</t>
  </si>
  <si>
    <t>** The total cost here does not represent a cash value but represents the value of raising chickens when the cash cost of the birds, the oppotrunity cost of the owners time, and the opportunitiy cost of weeks without eggs for comparison are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</si>
</sst>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22" x14ac:knownFonts="1">
    <font>
      <sz val="10"/>
      <color theme="1"/>
      <name val="Calibri"/>
      <family val="2"/>
      <scheme val="minor"/>
    </font>
    <font>
      <sz val="14"/>
      <color theme="1"/>
      <name val="Calibri"/>
      <family val="2"/>
      <scheme val="minor"/>
    </font>
    <font>
      <sz val="20"/>
      <color theme="1"/>
      <name val="Calibri"/>
      <family val="2"/>
      <scheme val="minor"/>
    </font>
    <font>
      <b/>
      <sz val="20"/>
      <color theme="1"/>
      <name val="Calibri"/>
      <family val="2"/>
      <scheme val="minor"/>
    </font>
    <font>
      <i/>
      <sz val="20"/>
      <color theme="1"/>
      <name val="Calibri"/>
      <family val="2"/>
      <scheme val="minor"/>
    </font>
    <font>
      <b/>
      <sz val="24"/>
      <color theme="1"/>
      <name val="Calibri"/>
      <family val="2"/>
      <scheme val="minor"/>
    </font>
    <font>
      <b/>
      <sz val="11"/>
      <color theme="0"/>
      <name val="Calibri"/>
      <family val="2"/>
      <scheme val="minor"/>
    </font>
    <font>
      <sz val="10"/>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sz val="22"/>
      <color theme="1"/>
      <name val="Calibri"/>
      <family val="2"/>
      <scheme val="minor"/>
    </font>
    <font>
      <sz val="26"/>
      <color theme="1"/>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b/>
      <sz val="28"/>
      <color theme="1"/>
      <name val="Calibri"/>
      <family val="2"/>
      <scheme val="minor"/>
    </font>
    <font>
      <b/>
      <sz val="20"/>
      <color theme="0"/>
      <name val="Calibri"/>
      <family val="2"/>
      <scheme val="minor"/>
    </font>
    <font>
      <b/>
      <sz val="14"/>
      <color theme="0"/>
      <name val="Calibri"/>
      <family val="2"/>
      <scheme val="minor"/>
    </font>
    <font>
      <b/>
      <sz val="16"/>
      <color theme="0"/>
      <name val="Calibri"/>
      <family val="2"/>
      <scheme val="minor"/>
    </font>
    <font>
      <b/>
      <sz val="16"/>
      <name val="Calibri"/>
      <family val="2"/>
      <scheme val="minor"/>
    </font>
    <font>
      <sz val="14"/>
      <name val="Calibri"/>
      <family val="2"/>
      <scheme val="minor"/>
    </font>
  </fonts>
  <fills count="3">
    <fill>
      <patternFill patternType="none"/>
    </fill>
    <fill>
      <patternFill patternType="gray125"/>
    </fill>
    <fill>
      <patternFill patternType="solid">
        <fgColor rgb="FF628B07"/>
        <bgColor indexed="64"/>
      </patternFill>
    </fill>
  </fills>
  <borders count="2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114">
    <xf numFmtId="0" fontId="0" fillId="0" borderId="0" xfId="0"/>
    <xf numFmtId="0" fontId="17" fillId="2" borderId="7" xfId="0" applyFont="1" applyFill="1" applyBorder="1" applyProtection="1">
      <protection locked="0"/>
    </xf>
    <xf numFmtId="164" fontId="17" fillId="2" borderId="7" xfId="0" applyNumberFormat="1" applyFont="1" applyFill="1" applyBorder="1" applyProtection="1">
      <protection locked="0"/>
    </xf>
    <xf numFmtId="0" fontId="17" fillId="2" borderId="7" xfId="0" applyFont="1" applyFill="1" applyBorder="1" applyAlignment="1" applyProtection="1">
      <alignment horizontal="center"/>
      <protection locked="0"/>
    </xf>
    <xf numFmtId="164" fontId="17" fillId="2" borderId="7" xfId="0" applyNumberFormat="1" applyFont="1" applyFill="1" applyBorder="1" applyAlignment="1" applyProtection="1">
      <alignment horizontal="center"/>
      <protection locked="0"/>
    </xf>
    <xf numFmtId="164" fontId="19" fillId="2" borderId="7" xfId="0" applyNumberFormat="1" applyFont="1" applyFill="1" applyBorder="1" applyProtection="1">
      <protection locked="0"/>
    </xf>
    <xf numFmtId="164" fontId="19" fillId="2" borderId="7" xfId="1" applyNumberFormat="1" applyFont="1" applyFill="1" applyBorder="1" applyProtection="1">
      <protection locked="0"/>
    </xf>
    <xf numFmtId="164" fontId="18" fillId="2" borderId="17" xfId="0" applyNumberFormat="1" applyFont="1" applyFill="1" applyBorder="1" applyProtection="1">
      <protection locked="0"/>
    </xf>
    <xf numFmtId="44" fontId="18" fillId="2" borderId="7" xfId="1" applyFont="1" applyFill="1" applyBorder="1" applyProtection="1">
      <protection locked="0"/>
    </xf>
    <xf numFmtId="4" fontId="18" fillId="2" borderId="7" xfId="0" applyNumberFormat="1" applyFont="1" applyFill="1" applyBorder="1" applyProtection="1">
      <protection locked="0"/>
    </xf>
    <xf numFmtId="0" fontId="0" fillId="0" borderId="0" xfId="0" applyProtection="1"/>
    <xf numFmtId="0" fontId="16" fillId="0" borderId="8" xfId="0" applyFont="1" applyBorder="1" applyAlignment="1" applyProtection="1">
      <alignment horizontal="left"/>
    </xf>
    <xf numFmtId="0" fontId="16" fillId="0" borderId="9" xfId="0" applyFont="1" applyBorder="1" applyAlignment="1" applyProtection="1">
      <alignment horizontal="left"/>
    </xf>
    <xf numFmtId="0" fontId="16" fillId="0" borderId="10" xfId="0" applyFont="1" applyBorder="1" applyAlignment="1" applyProtection="1">
      <alignment horizontal="left"/>
    </xf>
    <xf numFmtId="0" fontId="2" fillId="0" borderId="0" xfId="0" applyFont="1" applyProtection="1"/>
    <xf numFmtId="0" fontId="11" fillId="0" borderId="11" xfId="0" applyFont="1" applyBorder="1" applyProtection="1"/>
    <xf numFmtId="0" fontId="2" fillId="0" borderId="0" xfId="0" applyFont="1" applyFill="1" applyBorder="1" applyProtection="1"/>
    <xf numFmtId="0" fontId="2" fillId="0" borderId="12" xfId="0" applyFont="1" applyFill="1" applyBorder="1" applyProtection="1"/>
    <xf numFmtId="1" fontId="12" fillId="0" borderId="11" xfId="0" applyNumberFormat="1" applyFont="1" applyBorder="1" applyProtection="1"/>
    <xf numFmtId="0" fontId="11" fillId="0" borderId="0" xfId="0" applyFont="1" applyBorder="1" applyProtection="1"/>
    <xf numFmtId="0" fontId="0" fillId="0" borderId="11" xfId="0" applyBorder="1" applyProtection="1"/>
    <xf numFmtId="0" fontId="0" fillId="0" borderId="0" xfId="0" applyBorder="1" applyProtection="1"/>
    <xf numFmtId="0" fontId="11" fillId="0" borderId="16" xfId="0" applyFont="1" applyBorder="1" applyAlignment="1" applyProtection="1">
      <alignment horizontal="right"/>
    </xf>
    <xf numFmtId="0" fontId="2" fillId="0" borderId="0" xfId="0" applyFont="1" applyBorder="1" applyProtection="1"/>
    <xf numFmtId="0" fontId="2" fillId="0" borderId="13" xfId="0" applyFont="1" applyBorder="1" applyProtection="1"/>
    <xf numFmtId="0" fontId="0" fillId="0" borderId="14" xfId="0" applyBorder="1" applyProtection="1"/>
    <xf numFmtId="0" fontId="2" fillId="0" borderId="15" xfId="0" applyFont="1" applyBorder="1" applyProtection="1"/>
    <xf numFmtId="0" fontId="3" fillId="0" borderId="1" xfId="0" applyFont="1" applyBorder="1" applyProtection="1"/>
    <xf numFmtId="0" fontId="2" fillId="0" borderId="1" xfId="0" applyFont="1" applyBorder="1" applyProtection="1"/>
    <xf numFmtId="3" fontId="2" fillId="0" borderId="0" xfId="0" applyNumberFormat="1" applyFont="1" applyAlignment="1" applyProtection="1">
      <alignment horizontal="center"/>
    </xf>
    <xf numFmtId="164" fontId="2" fillId="0" borderId="0" xfId="0" applyNumberFormat="1" applyFont="1" applyAlignment="1" applyProtection="1">
      <alignment horizontal="center"/>
    </xf>
    <xf numFmtId="164" fontId="2" fillId="0" borderId="1" xfId="0" applyNumberFormat="1" applyFont="1" applyBorder="1" applyAlignment="1" applyProtection="1">
      <alignment horizontal="center"/>
    </xf>
    <xf numFmtId="0" fontId="2" fillId="0" borderId="0" xfId="0" applyFont="1" applyAlignment="1" applyProtection="1">
      <alignment horizontal="center"/>
    </xf>
    <xf numFmtId="0" fontId="5" fillId="0" borderId="2" xfId="0" applyFont="1" applyBorder="1" applyProtection="1"/>
    <xf numFmtId="0" fontId="5" fillId="0" borderId="3" xfId="0" applyFont="1" applyBorder="1" applyProtection="1"/>
    <xf numFmtId="0" fontId="5" fillId="0" borderId="3" xfId="0" applyFont="1" applyBorder="1" applyAlignment="1" applyProtection="1">
      <alignment horizontal="center"/>
    </xf>
    <xf numFmtId="164" fontId="5" fillId="0" borderId="3" xfId="0" applyNumberFormat="1" applyFont="1" applyBorder="1" applyAlignment="1" applyProtection="1">
      <alignment horizontal="center"/>
    </xf>
    <xf numFmtId="164" fontId="5" fillId="0" borderId="4" xfId="0" applyNumberFormat="1" applyFont="1" applyBorder="1" applyAlignment="1" applyProtection="1">
      <alignment horizontal="center"/>
    </xf>
    <xf numFmtId="0" fontId="2" fillId="0" borderId="0" xfId="0" applyFont="1" applyBorder="1" applyAlignment="1" applyProtection="1">
      <alignment horizontal="center"/>
    </xf>
    <xf numFmtId="164" fontId="2" fillId="0" borderId="0" xfId="0" applyNumberFormat="1" applyFont="1" applyBorder="1" applyAlignment="1" applyProtection="1">
      <alignment horizontal="center"/>
    </xf>
    <xf numFmtId="0" fontId="3" fillId="0" borderId="5" xfId="0" applyFont="1" applyFill="1" applyBorder="1" applyProtection="1"/>
    <xf numFmtId="0" fontId="2" fillId="0" borderId="5" xfId="0" applyFont="1" applyBorder="1" applyProtection="1"/>
    <xf numFmtId="0" fontId="2" fillId="0" borderId="5" xfId="0" applyFont="1" applyBorder="1" applyAlignment="1" applyProtection="1">
      <alignment horizontal="center"/>
    </xf>
    <xf numFmtId="164" fontId="2" fillId="0" borderId="5" xfId="0" applyNumberFormat="1" applyFont="1" applyBorder="1" applyAlignment="1" applyProtection="1">
      <alignment horizontal="center"/>
    </xf>
    <xf numFmtId="0" fontId="0" fillId="0" borderId="0" xfId="0" applyFont="1" applyAlignment="1" applyProtection="1">
      <alignment horizontal="left"/>
    </xf>
    <xf numFmtId="0" fontId="4" fillId="0" borderId="0" xfId="0" applyFont="1" applyFill="1" applyBorder="1" applyProtection="1"/>
    <xf numFmtId="0" fontId="2" fillId="0" borderId="0" xfId="0" applyFont="1" applyAlignment="1" applyProtection="1">
      <alignment horizontal="left"/>
    </xf>
    <xf numFmtId="0" fontId="3" fillId="0" borderId="0" xfId="0" applyFont="1" applyFill="1" applyBorder="1" applyProtection="1"/>
    <xf numFmtId="0" fontId="3" fillId="0" borderId="0" xfId="0" applyFont="1" applyAlignment="1" applyProtection="1">
      <alignment horizontal="left"/>
    </xf>
    <xf numFmtId="0" fontId="3" fillId="0" borderId="0" xfId="0" applyFont="1" applyAlignment="1" applyProtection="1">
      <alignment horizontal="center"/>
    </xf>
    <xf numFmtId="164" fontId="3" fillId="0" borderId="0" xfId="0" applyNumberFormat="1" applyFont="1" applyAlignment="1" applyProtection="1">
      <alignment horizontal="center"/>
    </xf>
    <xf numFmtId="0" fontId="2" fillId="0" borderId="1" xfId="0" applyFont="1" applyFill="1" applyBorder="1" applyProtection="1"/>
    <xf numFmtId="0" fontId="2" fillId="0" borderId="1" xfId="0" applyFont="1" applyBorder="1" applyAlignment="1" applyProtection="1">
      <alignment horizontal="left"/>
    </xf>
    <xf numFmtId="0" fontId="2" fillId="0" borderId="1" xfId="0" applyFont="1" applyBorder="1" applyAlignment="1" applyProtection="1">
      <alignment horizontal="center"/>
    </xf>
    <xf numFmtId="0" fontId="3" fillId="0" borderId="5" xfId="0" applyFont="1" applyBorder="1" applyProtection="1"/>
    <xf numFmtId="0" fontId="2" fillId="0" borderId="0" xfId="0" applyFont="1" applyBorder="1" applyAlignment="1" applyProtection="1">
      <alignment horizontal="left"/>
    </xf>
    <xf numFmtId="3" fontId="2" fillId="0" borderId="0" xfId="0" applyNumberFormat="1" applyFont="1" applyBorder="1" applyAlignment="1" applyProtection="1">
      <alignment horizontal="left"/>
    </xf>
    <xf numFmtId="3" fontId="2" fillId="0" borderId="1" xfId="0" applyNumberFormat="1" applyFont="1" applyBorder="1" applyAlignment="1" applyProtection="1">
      <alignment horizontal="left"/>
    </xf>
    <xf numFmtId="164" fontId="5" fillId="0" borderId="4" xfId="0" applyNumberFormat="1" applyFont="1" applyBorder="1" applyProtection="1"/>
    <xf numFmtId="0" fontId="5" fillId="0" borderId="2" xfId="0" applyFont="1" applyFill="1" applyBorder="1" applyProtection="1"/>
    <xf numFmtId="0" fontId="9" fillId="0" borderId="0" xfId="0" applyFont="1" applyFill="1" applyBorder="1" applyAlignment="1" applyProtection="1">
      <alignment horizontal="left" wrapText="1"/>
    </xf>
    <xf numFmtId="0" fontId="9" fillId="0" borderId="0" xfId="0" applyFont="1" applyAlignment="1" applyProtection="1">
      <alignment horizontal="left" wrapText="1"/>
    </xf>
    <xf numFmtId="3" fontId="0" fillId="0" borderId="0" xfId="0" applyNumberFormat="1" applyProtection="1"/>
    <xf numFmtId="0" fontId="6" fillId="0" borderId="0" xfId="0" applyFont="1" applyProtection="1"/>
    <xf numFmtId="0" fontId="2" fillId="0" borderId="2" xfId="0" applyFont="1" applyBorder="1" applyProtection="1"/>
    <xf numFmtId="0" fontId="2" fillId="0" borderId="3" xfId="0" applyFont="1" applyBorder="1" applyProtection="1"/>
    <xf numFmtId="0" fontId="0" fillId="0" borderId="3" xfId="0" applyBorder="1" applyProtection="1"/>
    <xf numFmtId="0" fontId="0" fillId="0" borderId="4" xfId="0" applyBorder="1" applyProtection="1"/>
    <xf numFmtId="0" fontId="8" fillId="0" borderId="0" xfId="0" applyFont="1" applyBorder="1" applyProtection="1"/>
    <xf numFmtId="0" fontId="8" fillId="0" borderId="0" xfId="0" applyFont="1" applyProtection="1"/>
    <xf numFmtId="0" fontId="1" fillId="0" borderId="0" xfId="0" applyFont="1" applyProtection="1"/>
    <xf numFmtId="0" fontId="20" fillId="0" borderId="0" xfId="0" applyFont="1" applyFill="1" applyBorder="1" applyProtection="1"/>
    <xf numFmtId="0" fontId="15" fillId="0" borderId="1" xfId="0" applyFont="1" applyBorder="1" applyProtection="1"/>
    <xf numFmtId="0" fontId="0" fillId="0" borderId="1" xfId="0" applyBorder="1" applyProtection="1"/>
    <xf numFmtId="0" fontId="1" fillId="0" borderId="0" xfId="0" applyFont="1" applyBorder="1" applyProtection="1"/>
    <xf numFmtId="164" fontId="21" fillId="0" borderId="6" xfId="0" applyNumberFormat="1" applyFont="1" applyFill="1" applyBorder="1" applyProtection="1"/>
    <xf numFmtId="164" fontId="1" fillId="0" borderId="0" xfId="0" applyNumberFormat="1" applyFont="1" applyProtection="1"/>
    <xf numFmtId="0" fontId="1" fillId="0" borderId="18" xfId="0" applyFont="1" applyBorder="1" applyProtection="1"/>
    <xf numFmtId="0" fontId="0" fillId="0" borderId="18" xfId="0" applyBorder="1" applyProtection="1"/>
    <xf numFmtId="164" fontId="1" fillId="0" borderId="18" xfId="0" applyNumberFormat="1" applyFont="1" applyBorder="1" applyProtection="1"/>
    <xf numFmtId="0" fontId="14" fillId="0" borderId="0" xfId="0" applyFont="1" applyProtection="1"/>
    <xf numFmtId="0" fontId="13" fillId="0" borderId="0" xfId="0" applyFont="1" applyProtection="1"/>
    <xf numFmtId="164" fontId="14" fillId="0" borderId="0" xfId="1" applyNumberFormat="1" applyFont="1" applyProtection="1"/>
    <xf numFmtId="164" fontId="1" fillId="0" borderId="0" xfId="1" applyNumberFormat="1" applyFont="1" applyProtection="1"/>
    <xf numFmtId="164" fontId="0" fillId="0" borderId="0" xfId="0" applyNumberFormat="1" applyProtection="1"/>
    <xf numFmtId="0" fontId="0" fillId="0" borderId="24" xfId="0" applyBorder="1" applyProtection="1"/>
    <xf numFmtId="0" fontId="1" fillId="0" borderId="6" xfId="0" applyFont="1" applyBorder="1" applyProtection="1"/>
    <xf numFmtId="164" fontId="0" fillId="0" borderId="25" xfId="0" applyNumberFormat="1" applyBorder="1" applyProtection="1"/>
    <xf numFmtId="0" fontId="1" fillId="0" borderId="20" xfId="0" applyFont="1" applyBorder="1" applyProtection="1"/>
    <xf numFmtId="164" fontId="1" fillId="0" borderId="0" xfId="0" applyNumberFormat="1" applyFont="1" applyBorder="1" applyProtection="1"/>
    <xf numFmtId="164" fontId="1" fillId="0" borderId="21" xfId="0" applyNumberFormat="1" applyFont="1" applyBorder="1" applyProtection="1"/>
    <xf numFmtId="0" fontId="1" fillId="0" borderId="26" xfId="0" applyFont="1" applyBorder="1" applyProtection="1"/>
    <xf numFmtId="164" fontId="1" fillId="0" borderId="27" xfId="0" applyNumberFormat="1" applyFont="1" applyBorder="1" applyProtection="1"/>
    <xf numFmtId="0" fontId="14" fillId="0" borderId="20" xfId="0" applyFont="1" applyBorder="1" applyProtection="1"/>
    <xf numFmtId="0" fontId="14" fillId="0" borderId="0" xfId="0" applyFont="1" applyBorder="1" applyProtection="1"/>
    <xf numFmtId="0" fontId="1" fillId="0" borderId="22" xfId="0" applyFont="1" applyBorder="1" applyProtection="1"/>
    <xf numFmtId="0" fontId="1" fillId="0" borderId="1" xfId="0" applyFont="1" applyBorder="1" applyProtection="1"/>
    <xf numFmtId="164" fontId="1" fillId="0" borderId="23" xfId="0" applyNumberFormat="1" applyFont="1" applyBorder="1" applyProtection="1"/>
    <xf numFmtId="164" fontId="21" fillId="0" borderId="6" xfId="1" applyNumberFormat="1" applyFont="1" applyFill="1" applyBorder="1" applyProtection="1"/>
    <xf numFmtId="164" fontId="1" fillId="0" borderId="21" xfId="1" applyNumberFormat="1" applyFont="1" applyBorder="1" applyProtection="1"/>
    <xf numFmtId="0" fontId="0" fillId="0" borderId="6" xfId="0" applyBorder="1" applyProtection="1"/>
    <xf numFmtId="164" fontId="1" fillId="0" borderId="6" xfId="0" applyNumberFormat="1" applyFont="1" applyBorder="1" applyProtection="1"/>
    <xf numFmtId="0" fontId="10" fillId="0" borderId="0" xfId="0" applyFont="1" applyFill="1" applyBorder="1" applyAlignment="1" applyProtection="1">
      <alignment horizontal="left" wrapText="1"/>
    </xf>
    <xf numFmtId="0" fontId="3" fillId="0" borderId="2" xfId="0" applyFont="1" applyBorder="1" applyProtection="1"/>
    <xf numFmtId="0" fontId="1" fillId="0" borderId="3" xfId="0" applyFont="1" applyBorder="1" applyProtection="1"/>
    <xf numFmtId="0" fontId="14" fillId="0" borderId="19" xfId="0" applyFont="1" applyBorder="1" applyAlignment="1" applyProtection="1">
      <alignment wrapText="1"/>
    </xf>
    <xf numFmtId="0" fontId="14" fillId="0" borderId="9" xfId="0" applyFont="1" applyBorder="1" applyAlignment="1" applyProtection="1">
      <alignment wrapText="1"/>
    </xf>
    <xf numFmtId="9" fontId="1" fillId="0" borderId="0" xfId="2" applyFont="1" applyBorder="1" applyAlignment="1" applyProtection="1">
      <alignment horizontal="center"/>
    </xf>
    <xf numFmtId="2" fontId="1" fillId="0" borderId="0" xfId="0" applyNumberFormat="1" applyFont="1" applyBorder="1" applyProtection="1"/>
    <xf numFmtId="9" fontId="1" fillId="0" borderId="1" xfId="2" applyFont="1" applyBorder="1" applyAlignment="1" applyProtection="1">
      <alignment horizontal="center"/>
    </xf>
    <xf numFmtId="2" fontId="1" fillId="0" borderId="1" xfId="0" applyNumberFormat="1" applyFont="1" applyBorder="1" applyProtection="1"/>
    <xf numFmtId="2" fontId="1" fillId="0" borderId="0" xfId="0" applyNumberFormat="1" applyFont="1" applyProtection="1"/>
    <xf numFmtId="4" fontId="1" fillId="0" borderId="0" xfId="0" applyNumberFormat="1" applyFont="1" applyProtection="1"/>
    <xf numFmtId="44" fontId="14" fillId="0" borderId="0" xfId="1" applyFont="1" applyProtection="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628B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476250</xdr:colOff>
      <xdr:row>1</xdr:row>
      <xdr:rowOff>95250</xdr:rowOff>
    </xdr:from>
    <xdr:to>
      <xdr:col>2</xdr:col>
      <xdr:colOff>968375</xdr:colOff>
      <xdr:row>1</xdr:row>
      <xdr:rowOff>1571503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625" y="508000"/>
          <a:ext cx="3524250" cy="1476253"/>
        </a:xfrm>
        <a:prstGeom prst="rect">
          <a:avLst/>
        </a:prstGeom>
      </xdr:spPr>
    </xdr:pic>
    <xdr:clientData/>
  </xdr:twoCellAnchor>
  <xdr:twoCellAnchor editAs="oneCell">
    <xdr:from>
      <xdr:col>2</xdr:col>
      <xdr:colOff>1317626</xdr:colOff>
      <xdr:row>1</xdr:row>
      <xdr:rowOff>206375</xdr:rowOff>
    </xdr:from>
    <xdr:to>
      <xdr:col>5</xdr:col>
      <xdr:colOff>1416319</xdr:colOff>
      <xdr:row>1</xdr:row>
      <xdr:rowOff>730250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10126" y="619125"/>
          <a:ext cx="5194568" cy="523875"/>
        </a:xfrm>
        <a:prstGeom prst="rect">
          <a:avLst/>
        </a:prstGeom>
      </xdr:spPr>
    </xdr:pic>
    <xdr:clientData/>
  </xdr:twoCellAnchor>
  <xdr:twoCellAnchor editAs="oneCell">
    <xdr:from>
      <xdr:col>3</xdr:col>
      <xdr:colOff>1143000</xdr:colOff>
      <xdr:row>1</xdr:row>
      <xdr:rowOff>857250</xdr:rowOff>
    </xdr:from>
    <xdr:to>
      <xdr:col>5</xdr:col>
      <xdr:colOff>1269809</xdr:colOff>
      <xdr:row>1</xdr:row>
      <xdr:rowOff>1920875</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34125" y="1270000"/>
          <a:ext cx="3524059" cy="1063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5"/>
  <sheetViews>
    <sheetView tabSelected="1" zoomScale="60" zoomScaleNormal="60" workbookViewId="0">
      <selection activeCell="E18" sqref="E18"/>
    </sheetView>
  </sheetViews>
  <sheetFormatPr defaultRowHeight="12.75" x14ac:dyDescent="0.2"/>
  <cols>
    <col min="1" max="1" width="7" style="10" customWidth="1"/>
    <col min="2" max="2" width="45.42578125" style="10" customWidth="1"/>
    <col min="3" max="6" width="25.42578125" style="10" customWidth="1"/>
    <col min="7" max="7" width="10.7109375" style="10" customWidth="1"/>
    <col min="8" max="8" width="14.85546875" style="10" customWidth="1"/>
    <col min="9" max="16384" width="9.140625" style="10"/>
  </cols>
  <sheetData>
    <row r="1" spans="2:8" ht="32.25" customHeight="1" thickBot="1" x14ac:dyDescent="0.25"/>
    <row r="2" spans="2:8" ht="159.75" customHeight="1" x14ac:dyDescent="0.55000000000000004">
      <c r="B2" s="11" t="s">
        <v>0</v>
      </c>
      <c r="C2" s="12"/>
      <c r="D2" s="12"/>
      <c r="E2" s="12"/>
      <c r="F2" s="13"/>
      <c r="G2" s="14"/>
      <c r="H2" s="14"/>
    </row>
    <row r="3" spans="2:8" ht="28.5" x14ac:dyDescent="0.45">
      <c r="B3" s="15" t="s">
        <v>41</v>
      </c>
      <c r="D3" s="16"/>
      <c r="E3" s="16"/>
      <c r="F3" s="17"/>
      <c r="G3" s="14"/>
      <c r="H3" s="14"/>
    </row>
    <row r="4" spans="2:8" ht="11.25" customHeight="1" x14ac:dyDescent="0.45">
      <c r="B4" s="15"/>
      <c r="D4" s="16"/>
      <c r="E4" s="16"/>
      <c r="F4" s="17"/>
      <c r="G4" s="14"/>
      <c r="H4" s="14"/>
    </row>
    <row r="5" spans="2:8" ht="33.75" x14ac:dyDescent="0.5">
      <c r="B5" s="18">
        <f>D10/52</f>
        <v>26.923076923076923</v>
      </c>
      <c r="C5" s="19" t="s">
        <v>39</v>
      </c>
      <c r="D5" s="16"/>
      <c r="E5" s="16"/>
      <c r="F5" s="17"/>
      <c r="G5" s="14"/>
      <c r="H5" s="14"/>
    </row>
    <row r="6" spans="2:8" ht="10.5" customHeight="1" thickBot="1" x14ac:dyDescent="0.45">
      <c r="B6" s="20"/>
      <c r="C6" s="21"/>
      <c r="D6" s="21"/>
      <c r="E6" s="16"/>
      <c r="F6" s="17"/>
      <c r="G6" s="14"/>
      <c r="H6" s="14"/>
    </row>
    <row r="7" spans="2:8" ht="29.25" thickBot="1" x14ac:dyDescent="0.5">
      <c r="B7" s="22" t="s">
        <v>38</v>
      </c>
      <c r="C7" s="1">
        <v>4.5</v>
      </c>
      <c r="D7" s="23" t="s">
        <v>34</v>
      </c>
      <c r="E7" s="2">
        <v>5</v>
      </c>
      <c r="F7" s="17" t="s">
        <v>37</v>
      </c>
      <c r="G7" s="14"/>
      <c r="H7" s="14"/>
    </row>
    <row r="8" spans="2:8" ht="27" thickBot="1" x14ac:dyDescent="0.45">
      <c r="B8" s="24"/>
      <c r="C8" s="25"/>
      <c r="D8" s="25"/>
      <c r="E8" s="25"/>
      <c r="F8" s="26"/>
      <c r="G8" s="14"/>
      <c r="H8" s="14"/>
    </row>
    <row r="9" spans="2:8" ht="26.25" x14ac:dyDescent="0.4">
      <c r="B9" s="27" t="s">
        <v>1</v>
      </c>
      <c r="C9" s="28" t="s">
        <v>2</v>
      </c>
      <c r="D9" s="28" t="s">
        <v>5</v>
      </c>
      <c r="E9" s="28" t="s">
        <v>6</v>
      </c>
      <c r="F9" s="28"/>
      <c r="G9" s="14"/>
      <c r="H9" s="14"/>
    </row>
    <row r="10" spans="2:8" ht="27" thickBot="1" x14ac:dyDescent="0.45">
      <c r="B10" s="14" t="s">
        <v>3</v>
      </c>
      <c r="C10" s="14" t="s">
        <v>4</v>
      </c>
      <c r="D10" s="29">
        <f>D11*5*48/12</f>
        <v>1400</v>
      </c>
      <c r="E10" s="30">
        <v>4</v>
      </c>
      <c r="F10" s="30">
        <f>+D10*E10</f>
        <v>5600</v>
      </c>
    </row>
    <row r="11" spans="2:8" ht="27" thickBot="1" x14ac:dyDescent="0.45">
      <c r="B11" s="28" t="s">
        <v>7</v>
      </c>
      <c r="C11" s="28" t="s">
        <v>8</v>
      </c>
      <c r="D11" s="3">
        <v>70</v>
      </c>
      <c r="E11" s="31">
        <f>C7*E7</f>
        <v>22.5</v>
      </c>
      <c r="F11" s="31">
        <f>D11*E11</f>
        <v>1575</v>
      </c>
    </row>
    <row r="12" spans="2:8" ht="27" thickBot="1" x14ac:dyDescent="0.45">
      <c r="B12" s="14"/>
      <c r="C12" s="14"/>
      <c r="D12" s="32"/>
      <c r="E12" s="30"/>
      <c r="F12" s="30"/>
      <c r="G12" s="14"/>
      <c r="H12" s="14"/>
    </row>
    <row r="13" spans="2:8" ht="32.25" thickBot="1" x14ac:dyDescent="0.55000000000000004">
      <c r="B13" s="33" t="s">
        <v>31</v>
      </c>
      <c r="C13" s="34"/>
      <c r="D13" s="35"/>
      <c r="E13" s="36"/>
      <c r="F13" s="37">
        <f>SUM(F10:F11)</f>
        <v>7175</v>
      </c>
      <c r="G13" s="14"/>
      <c r="H13" s="14"/>
    </row>
    <row r="14" spans="2:8" ht="26.25" x14ac:dyDescent="0.4">
      <c r="B14" s="23"/>
      <c r="C14" s="23"/>
      <c r="D14" s="38"/>
      <c r="E14" s="39"/>
      <c r="F14" s="39"/>
      <c r="G14" s="14"/>
      <c r="H14" s="14"/>
    </row>
    <row r="15" spans="2:8" ht="26.25" x14ac:dyDescent="0.4">
      <c r="B15" s="40" t="s">
        <v>9</v>
      </c>
      <c r="C15" s="41"/>
      <c r="D15" s="42"/>
      <c r="E15" s="43"/>
      <c r="F15" s="43"/>
      <c r="G15" s="14"/>
      <c r="H15" s="14"/>
    </row>
    <row r="16" spans="2:8" ht="26.25" x14ac:dyDescent="0.4">
      <c r="B16" s="16" t="s">
        <v>72</v>
      </c>
      <c r="C16" s="44"/>
      <c r="D16" s="32">
        <f>D11*1.12</f>
        <v>78.400000000000006</v>
      </c>
      <c r="E16" s="30">
        <f>'Chicks VS Pullets'!E29</f>
        <v>18.03</v>
      </c>
      <c r="F16" s="30">
        <f>D16*E16</f>
        <v>1413.5520000000001</v>
      </c>
      <c r="G16" s="14"/>
      <c r="H16" s="14"/>
    </row>
    <row r="17" spans="2:8" ht="27" thickBot="1" x14ac:dyDescent="0.45">
      <c r="B17" s="45" t="s">
        <v>10</v>
      </c>
      <c r="C17" s="46"/>
      <c r="D17" s="32"/>
      <c r="E17" s="30"/>
      <c r="F17" s="30"/>
      <c r="G17" s="14"/>
      <c r="H17" s="14"/>
    </row>
    <row r="18" spans="2:8" ht="27" thickBot="1" x14ac:dyDescent="0.45">
      <c r="B18" s="16" t="s">
        <v>35</v>
      </c>
      <c r="C18" s="46" t="s">
        <v>11</v>
      </c>
      <c r="D18" s="32">
        <f>(D11*0.28*365/50)</f>
        <v>143.08000000000001</v>
      </c>
      <c r="E18" s="4">
        <v>20</v>
      </c>
      <c r="F18" s="30">
        <f t="shared" ref="F16:F25" si="0">+D18*E18</f>
        <v>2861.6000000000004</v>
      </c>
      <c r="H18" s="14"/>
    </row>
    <row r="19" spans="2:8" ht="26.25" x14ac:dyDescent="0.4">
      <c r="B19" s="16" t="s">
        <v>12</v>
      </c>
      <c r="C19" s="46"/>
      <c r="D19" s="32"/>
      <c r="E19" s="30"/>
      <c r="F19" s="30">
        <v>300</v>
      </c>
      <c r="G19" s="14"/>
      <c r="H19" s="14"/>
    </row>
    <row r="20" spans="2:8" ht="26.25" x14ac:dyDescent="0.4">
      <c r="B20" s="16" t="s">
        <v>25</v>
      </c>
      <c r="C20" s="46"/>
      <c r="D20" s="32"/>
      <c r="E20" s="30"/>
      <c r="F20" s="30"/>
      <c r="G20" s="14"/>
      <c r="H20" s="14"/>
    </row>
    <row r="21" spans="2:8" ht="26.25" x14ac:dyDescent="0.4">
      <c r="B21" s="16" t="s">
        <v>13</v>
      </c>
      <c r="C21" s="46"/>
      <c r="D21" s="32"/>
      <c r="E21" s="30"/>
      <c r="F21" s="30">
        <v>167</v>
      </c>
      <c r="G21" s="14"/>
      <c r="H21" s="14"/>
    </row>
    <row r="22" spans="2:8" ht="26.25" x14ac:dyDescent="0.4">
      <c r="B22" s="16" t="s">
        <v>14</v>
      </c>
      <c r="C22" s="46"/>
      <c r="D22" s="32"/>
      <c r="E22" s="30"/>
      <c r="F22" s="30">
        <v>100</v>
      </c>
      <c r="G22" s="14"/>
      <c r="H22" s="14"/>
    </row>
    <row r="23" spans="2:8" ht="26.25" x14ac:dyDescent="0.4">
      <c r="B23" s="47" t="s">
        <v>36</v>
      </c>
      <c r="C23" s="48"/>
      <c r="D23" s="49"/>
      <c r="E23" s="50"/>
      <c r="F23" s="50">
        <v>500</v>
      </c>
      <c r="G23" s="14"/>
      <c r="H23" s="14"/>
    </row>
    <row r="24" spans="2:8" ht="26.25" x14ac:dyDescent="0.4">
      <c r="B24" s="16" t="s">
        <v>15</v>
      </c>
      <c r="C24" s="46" t="s">
        <v>20</v>
      </c>
      <c r="D24" s="29">
        <f>D10</f>
        <v>1400</v>
      </c>
      <c r="E24" s="30">
        <v>0.28000000000000003</v>
      </c>
      <c r="F24" s="30">
        <f t="shared" si="0"/>
        <v>392.00000000000006</v>
      </c>
      <c r="G24" s="14"/>
      <c r="H24" s="14"/>
    </row>
    <row r="25" spans="2:8" ht="26.25" x14ac:dyDescent="0.4">
      <c r="B25" s="16" t="s">
        <v>26</v>
      </c>
      <c r="C25" s="46" t="s">
        <v>20</v>
      </c>
      <c r="D25" s="32">
        <f>D11</f>
        <v>70</v>
      </c>
      <c r="E25" s="30">
        <v>5</v>
      </c>
      <c r="F25" s="30">
        <f t="shared" si="0"/>
        <v>350</v>
      </c>
      <c r="G25" s="14"/>
      <c r="H25" s="14"/>
    </row>
    <row r="26" spans="2:8" ht="26.25" x14ac:dyDescent="0.4">
      <c r="B26" s="51" t="s">
        <v>40</v>
      </c>
      <c r="C26" s="52">
        <v>0</v>
      </c>
      <c r="D26" s="53">
        <f>D11*10</f>
        <v>700</v>
      </c>
      <c r="E26" s="31">
        <v>10</v>
      </c>
      <c r="F26" s="31">
        <f>+C26*D26*E26</f>
        <v>0</v>
      </c>
      <c r="G26" s="14"/>
      <c r="H26" s="14"/>
    </row>
    <row r="27" spans="2:8" ht="26.25" x14ac:dyDescent="0.4">
      <c r="B27" s="16" t="s">
        <v>16</v>
      </c>
      <c r="C27" s="14"/>
      <c r="D27" s="32"/>
      <c r="E27" s="32"/>
      <c r="F27" s="30">
        <f>SUM(F16:F26)</f>
        <v>6084.152</v>
      </c>
      <c r="G27" s="14"/>
      <c r="H27" s="14"/>
    </row>
    <row r="28" spans="2:8" ht="26.25" x14ac:dyDescent="0.4">
      <c r="B28" s="14"/>
      <c r="C28" s="14"/>
      <c r="D28" s="32"/>
      <c r="E28" s="32"/>
      <c r="F28" s="32"/>
      <c r="G28" s="14"/>
      <c r="H28" s="14"/>
    </row>
    <row r="29" spans="2:8" ht="26.25" x14ac:dyDescent="0.4">
      <c r="B29" s="54" t="s">
        <v>17</v>
      </c>
      <c r="C29" s="41"/>
      <c r="D29" s="42" t="s">
        <v>21</v>
      </c>
      <c r="E29" s="42"/>
      <c r="F29" s="42"/>
      <c r="G29" s="14"/>
      <c r="H29" s="14"/>
    </row>
    <row r="30" spans="2:8" ht="26.25" x14ac:dyDescent="0.4">
      <c r="B30" s="23" t="s">
        <v>33</v>
      </c>
      <c r="C30" s="55">
        <v>1000</v>
      </c>
      <c r="D30" s="38">
        <v>10</v>
      </c>
      <c r="E30" s="38"/>
      <c r="F30" s="38">
        <f>+C30/D30</f>
        <v>100</v>
      </c>
      <c r="G30" s="14"/>
      <c r="H30" s="14"/>
    </row>
    <row r="31" spans="2:8" ht="26.25" x14ac:dyDescent="0.4">
      <c r="B31" s="16" t="s">
        <v>32</v>
      </c>
      <c r="C31" s="56">
        <v>3500</v>
      </c>
      <c r="D31" s="38">
        <v>10</v>
      </c>
      <c r="E31" s="38"/>
      <c r="F31" s="38">
        <f>+C31/D31</f>
        <v>350</v>
      </c>
      <c r="G31" s="14"/>
      <c r="H31" s="14"/>
    </row>
    <row r="32" spans="2:8" ht="26.25" x14ac:dyDescent="0.4">
      <c r="B32" s="16" t="s">
        <v>18</v>
      </c>
      <c r="C32" s="56">
        <v>1000</v>
      </c>
      <c r="D32" s="38">
        <v>5</v>
      </c>
      <c r="E32" s="38"/>
      <c r="F32" s="38">
        <f t="shared" ref="F32:F33" si="1">+C32/D32</f>
        <v>200</v>
      </c>
      <c r="G32" s="14"/>
      <c r="H32" s="14"/>
    </row>
    <row r="33" spans="2:8" ht="26.25" x14ac:dyDescent="0.4">
      <c r="B33" s="51" t="s">
        <v>19</v>
      </c>
      <c r="C33" s="57">
        <v>2374</v>
      </c>
      <c r="D33" s="53">
        <v>10</v>
      </c>
      <c r="E33" s="53"/>
      <c r="F33" s="53">
        <f t="shared" si="1"/>
        <v>237.4</v>
      </c>
      <c r="G33" s="14"/>
      <c r="H33" s="14"/>
    </row>
    <row r="34" spans="2:8" ht="26.25" x14ac:dyDescent="0.4">
      <c r="B34" s="16" t="s">
        <v>22</v>
      </c>
      <c r="C34" s="14"/>
      <c r="D34" s="14"/>
      <c r="E34" s="14"/>
      <c r="F34" s="32">
        <f>SUM(F30:F33)</f>
        <v>887.4</v>
      </c>
      <c r="G34" s="14"/>
      <c r="H34" s="14"/>
    </row>
    <row r="35" spans="2:8" ht="27" thickBot="1" x14ac:dyDescent="0.45">
      <c r="B35" s="14"/>
      <c r="C35" s="14"/>
      <c r="D35" s="14"/>
      <c r="E35" s="14"/>
      <c r="F35" s="14"/>
      <c r="G35" s="14"/>
      <c r="H35" s="14"/>
    </row>
    <row r="36" spans="2:8" ht="32.25" thickBot="1" x14ac:dyDescent="0.55000000000000004">
      <c r="B36" s="33" t="s">
        <v>23</v>
      </c>
      <c r="C36" s="34"/>
      <c r="D36" s="34"/>
      <c r="E36" s="34"/>
      <c r="F36" s="58">
        <f>+F27+F34</f>
        <v>6971.5519999999997</v>
      </c>
      <c r="G36" s="14"/>
      <c r="H36" s="14"/>
    </row>
    <row r="37" spans="2:8" ht="27" thickBot="1" x14ac:dyDescent="0.45">
      <c r="B37" s="23"/>
      <c r="C37" s="23"/>
      <c r="D37" s="23"/>
      <c r="E37" s="23"/>
      <c r="F37" s="23"/>
      <c r="G37" s="14"/>
      <c r="H37" s="14"/>
    </row>
    <row r="38" spans="2:8" ht="32.25" thickBot="1" x14ac:dyDescent="0.55000000000000004">
      <c r="B38" s="59" t="s">
        <v>24</v>
      </c>
      <c r="C38" s="34"/>
      <c r="D38" s="34"/>
      <c r="E38" s="34"/>
      <c r="F38" s="58">
        <f>+F13-F36</f>
        <v>203.44800000000032</v>
      </c>
      <c r="G38" s="14"/>
      <c r="H38" s="14"/>
    </row>
    <row r="39" spans="2:8" ht="101.25" customHeight="1" x14ac:dyDescent="0.4">
      <c r="B39" s="60" t="s">
        <v>78</v>
      </c>
      <c r="C39" s="60"/>
      <c r="D39" s="60"/>
      <c r="E39" s="60"/>
      <c r="F39" s="60"/>
      <c r="G39" s="14"/>
      <c r="H39" s="14"/>
    </row>
    <row r="40" spans="2:8" ht="67.5" customHeight="1" x14ac:dyDescent="0.4">
      <c r="B40" s="61" t="s">
        <v>42</v>
      </c>
      <c r="C40" s="61"/>
      <c r="D40" s="61"/>
      <c r="E40" s="61"/>
      <c r="F40" s="61"/>
      <c r="G40" s="14"/>
      <c r="H40" s="14"/>
    </row>
    <row r="41" spans="2:8" ht="57" customHeight="1" x14ac:dyDescent="0.35">
      <c r="B41" s="61" t="s">
        <v>82</v>
      </c>
      <c r="C41" s="61"/>
      <c r="D41" s="61"/>
      <c r="E41" s="61"/>
      <c r="F41" s="61"/>
    </row>
    <row r="42" spans="2:8" x14ac:dyDescent="0.2">
      <c r="D42" s="62"/>
    </row>
    <row r="45" spans="2:8" ht="15" x14ac:dyDescent="0.25">
      <c r="D45" s="63" t="s">
        <v>30</v>
      </c>
    </row>
  </sheetData>
  <sheetProtection algorithmName="SHA-512" hashValue="2GcSOH/Y8lS9Udhsm2PPim1MlZqZ11yIRNRnwjjGsCzx2UVvxGnCoq3IScr8e6RF89AMV5m1FonEnqaEpFr4VA==" saltValue="qn0x2+6HaWUhFafngHbPKA==" spinCount="100000" sheet="1" objects="1" scenarios="1" selectLockedCells="1"/>
  <mergeCells count="4">
    <mergeCell ref="B40:F40"/>
    <mergeCell ref="B2:F2"/>
    <mergeCell ref="B39:F39"/>
    <mergeCell ref="B41:F41"/>
  </mergeCells>
  <dataValidations count="1">
    <dataValidation type="whole" allowBlank="1" showInputMessage="1" showErrorMessage="1" errorTitle="Flock Limit" error="You must enter a value between 10 and 78 because more than 30 dz eggs a week will mean additional certification cost not accounted for here" sqref="D11">
      <formula1>10</formula1>
      <formula2>78</formula2>
    </dataValidation>
  </dataValidations>
  <pageMargins left="0.7" right="0.7" top="0.75" bottom="0.75" header="0.3" footer="0.3"/>
  <pageSetup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topLeftCell="A9" workbookViewId="0">
      <selection activeCell="E3" sqref="E3"/>
    </sheetView>
  </sheetViews>
  <sheetFormatPr defaultRowHeight="12.75" x14ac:dyDescent="0.2"/>
  <cols>
    <col min="1" max="1" width="5.140625" style="10" customWidth="1"/>
    <col min="2" max="2" width="37.7109375" style="10" customWidth="1"/>
    <col min="3" max="3" width="13.42578125" style="10" customWidth="1"/>
    <col min="4" max="4" width="14.28515625" style="10" customWidth="1"/>
    <col min="5" max="5" width="19.140625" style="10" customWidth="1"/>
    <col min="6" max="6" width="9.42578125" style="10" bestFit="1" customWidth="1"/>
    <col min="7" max="16384" width="9.140625" style="10"/>
  </cols>
  <sheetData>
    <row r="1" spans="2:6" ht="22.5" customHeight="1" thickBot="1" x14ac:dyDescent="0.25"/>
    <row r="2" spans="2:6" ht="32.25" customHeight="1" thickBot="1" x14ac:dyDescent="0.45">
      <c r="B2" s="64" t="s">
        <v>73</v>
      </c>
      <c r="C2" s="65"/>
      <c r="D2" s="66" t="s">
        <v>79</v>
      </c>
      <c r="E2" s="67"/>
    </row>
    <row r="3" spans="2:6" ht="24" customHeight="1" thickBot="1" x14ac:dyDescent="0.4">
      <c r="B3" s="68" t="s">
        <v>55</v>
      </c>
      <c r="C3" s="68"/>
      <c r="D3" s="68" t="s">
        <v>57</v>
      </c>
      <c r="E3" s="5">
        <v>30</v>
      </c>
    </row>
    <row r="4" spans="2:6" ht="24" customHeight="1" thickBot="1" x14ac:dyDescent="0.4">
      <c r="B4" s="68" t="s">
        <v>56</v>
      </c>
      <c r="C4" s="68"/>
      <c r="D4" s="68" t="s">
        <v>57</v>
      </c>
      <c r="E4" s="6">
        <v>25</v>
      </c>
    </row>
    <row r="5" spans="2:6" ht="24" customHeight="1" thickBot="1" x14ac:dyDescent="0.4">
      <c r="B5" s="69" t="s">
        <v>27</v>
      </c>
      <c r="C5" s="70"/>
      <c r="E5" s="7">
        <v>3</v>
      </c>
    </row>
    <row r="6" spans="2:6" ht="24" customHeight="1" thickBot="1" x14ac:dyDescent="0.4">
      <c r="B6" s="69" t="s">
        <v>54</v>
      </c>
      <c r="C6" s="70"/>
      <c r="E6" s="8">
        <v>8</v>
      </c>
    </row>
    <row r="7" spans="2:6" ht="24" customHeight="1" x14ac:dyDescent="0.35">
      <c r="B7" s="68" t="s">
        <v>61</v>
      </c>
      <c r="C7" s="68"/>
      <c r="D7" s="68"/>
      <c r="E7" s="71">
        <f>'Layer Budget '!D16</f>
        <v>78.400000000000006</v>
      </c>
    </row>
    <row r="8" spans="2:6" ht="26.25" customHeight="1" x14ac:dyDescent="0.35">
      <c r="B8" s="69"/>
      <c r="C8" s="69"/>
      <c r="D8" s="69"/>
      <c r="E8" s="71"/>
    </row>
    <row r="9" spans="2:6" ht="21" x14ac:dyDescent="0.35">
      <c r="B9" s="72" t="s">
        <v>58</v>
      </c>
      <c r="C9" s="72"/>
      <c r="D9" s="73"/>
      <c r="E9" s="74"/>
    </row>
    <row r="10" spans="2:6" ht="18.75" x14ac:dyDescent="0.3">
      <c r="B10" s="70" t="s">
        <v>71</v>
      </c>
      <c r="C10" s="70"/>
      <c r="E10" s="75">
        <f>E5*E7</f>
        <v>235.20000000000002</v>
      </c>
    </row>
    <row r="11" spans="2:6" ht="18.75" x14ac:dyDescent="0.3">
      <c r="B11" s="70" t="s">
        <v>53</v>
      </c>
      <c r="C11" s="70"/>
      <c r="E11" s="76">
        <f>((('Feed Estimate Chart'!E4/10*(('Chicks VS Pullets'!E7*0.95)+'Chicks VS Pullets'!E7/2)))/50*'Chicks VS Pullets'!E3)+((('Feed Estimate Chart'!E5/10*(('Chicks VS Pullets'!E7*0.95)+'Chicks VS Pullets'!E7/2)))/50*'Chicks VS Pullets'!E4)</f>
        <v>936.72320000000013</v>
      </c>
      <c r="F11" s="70"/>
    </row>
    <row r="12" spans="2:6" ht="18.75" x14ac:dyDescent="0.3">
      <c r="B12" s="70" t="s">
        <v>62</v>
      </c>
      <c r="C12" s="70"/>
      <c r="E12" s="76">
        <f>((E10)*1.2)*0.1</f>
        <v>28.224000000000004</v>
      </c>
      <c r="F12" s="70"/>
    </row>
    <row r="13" spans="2:6" ht="19.5" thickBot="1" x14ac:dyDescent="0.35">
      <c r="B13" s="77" t="s">
        <v>29</v>
      </c>
      <c r="C13" s="77"/>
      <c r="D13" s="78"/>
      <c r="E13" s="79">
        <f>0.17*E7</f>
        <v>13.328000000000001</v>
      </c>
      <c r="F13" s="70"/>
    </row>
    <row r="14" spans="2:6" ht="19.5" thickTop="1" x14ac:dyDescent="0.3">
      <c r="B14" s="80" t="s">
        <v>64</v>
      </c>
      <c r="C14" s="80"/>
      <c r="D14" s="81"/>
      <c r="E14" s="82">
        <f>SUM(E10:E13)</f>
        <v>1213.4752000000001</v>
      </c>
      <c r="F14" s="70"/>
    </row>
    <row r="15" spans="2:6" ht="18.75" x14ac:dyDescent="0.3">
      <c r="B15" s="70" t="s">
        <v>66</v>
      </c>
      <c r="C15" s="70"/>
      <c r="D15" s="81"/>
      <c r="E15" s="83">
        <f>E14/$E$7</f>
        <v>15.478</v>
      </c>
      <c r="F15" s="70"/>
    </row>
    <row r="16" spans="2:6" ht="18.75" x14ac:dyDescent="0.3">
      <c r="E16" s="84"/>
      <c r="F16" s="70"/>
    </row>
    <row r="17" spans="2:6" ht="18.75" x14ac:dyDescent="0.3">
      <c r="B17" s="85"/>
      <c r="C17" s="86" t="s">
        <v>76</v>
      </c>
      <c r="D17" s="86" t="s">
        <v>77</v>
      </c>
      <c r="E17" s="87"/>
      <c r="F17" s="70"/>
    </row>
    <row r="18" spans="2:6" ht="18.75" x14ac:dyDescent="0.3">
      <c r="B18" s="88" t="s">
        <v>74</v>
      </c>
      <c r="C18" s="74">
        <f>0.5*7*20</f>
        <v>70</v>
      </c>
      <c r="D18" s="89">
        <v>10</v>
      </c>
      <c r="E18" s="90">
        <f>C18*D18</f>
        <v>700</v>
      </c>
      <c r="F18" s="70"/>
    </row>
    <row r="19" spans="2:6" ht="19.5" thickBot="1" x14ac:dyDescent="0.35">
      <c r="B19" s="91" t="s">
        <v>70</v>
      </c>
      <c r="C19" s="77"/>
      <c r="D19" s="78"/>
      <c r="E19" s="92">
        <f>((5/12)*'Layer Budget '!D11)*20</f>
        <v>583.33333333333337</v>
      </c>
      <c r="F19" s="70"/>
    </row>
    <row r="20" spans="2:6" ht="19.5" thickTop="1" x14ac:dyDescent="0.3">
      <c r="B20" s="93" t="s">
        <v>65</v>
      </c>
      <c r="C20" s="94"/>
      <c r="D20" s="21"/>
      <c r="E20" s="90">
        <f>E14+E19</f>
        <v>1796.8085333333333</v>
      </c>
      <c r="F20" s="70"/>
    </row>
    <row r="21" spans="2:6" ht="18.75" x14ac:dyDescent="0.3">
      <c r="B21" s="95" t="s">
        <v>66</v>
      </c>
      <c r="C21" s="96"/>
      <c r="D21" s="73"/>
      <c r="E21" s="97">
        <f>E20/$E$7</f>
        <v>22.918476190476188</v>
      </c>
      <c r="F21" s="70"/>
    </row>
    <row r="22" spans="2:6" ht="19.5" customHeight="1" x14ac:dyDescent="0.2">
      <c r="E22" s="84"/>
    </row>
    <row r="23" spans="2:6" ht="21" x14ac:dyDescent="0.35">
      <c r="B23" s="72" t="s">
        <v>59</v>
      </c>
      <c r="C23" s="72"/>
      <c r="D23" s="73"/>
      <c r="E23" s="89"/>
    </row>
    <row r="24" spans="2:6" ht="18.75" x14ac:dyDescent="0.3">
      <c r="B24" s="70" t="s">
        <v>54</v>
      </c>
      <c r="C24" s="70"/>
      <c r="E24" s="98">
        <f>E6*E7</f>
        <v>627.20000000000005</v>
      </c>
    </row>
    <row r="25" spans="2:6" ht="18.75" x14ac:dyDescent="0.3">
      <c r="B25" s="70" t="s">
        <v>60</v>
      </c>
      <c r="C25" s="70"/>
      <c r="E25" s="76">
        <f>(('Feed Estimate Chart'!E5/10*(('Chicks VS Pullets'!E7*0.95)+'Chicks VS Pullets'!E7/2)))/50*'Chicks VS Pullets'!E4</f>
        <v>738.92000000000007</v>
      </c>
    </row>
    <row r="26" spans="2:6" ht="18.75" x14ac:dyDescent="0.3">
      <c r="B26" s="70" t="s">
        <v>28</v>
      </c>
      <c r="C26" s="70"/>
      <c r="E26" s="76">
        <f>(E24*1.2)*0.05</f>
        <v>37.631999999999998</v>
      </c>
    </row>
    <row r="27" spans="2:6" ht="19.5" thickBot="1" x14ac:dyDescent="0.35">
      <c r="B27" s="77" t="s">
        <v>29</v>
      </c>
      <c r="C27" s="77"/>
      <c r="D27" s="78"/>
      <c r="E27" s="79">
        <f>0.125*E7</f>
        <v>9.8000000000000007</v>
      </c>
    </row>
    <row r="28" spans="2:6" ht="19.5" thickTop="1" x14ac:dyDescent="0.3">
      <c r="B28" s="80" t="s">
        <v>63</v>
      </c>
      <c r="C28" s="80"/>
      <c r="D28" s="81"/>
      <c r="E28" s="82">
        <f>SUM(E24:E27)</f>
        <v>1413.5520000000001</v>
      </c>
    </row>
    <row r="29" spans="2:6" ht="18.75" x14ac:dyDescent="0.3">
      <c r="B29" s="70" t="s">
        <v>68</v>
      </c>
      <c r="C29" s="70"/>
      <c r="D29" s="81"/>
      <c r="E29" s="83">
        <f>E28/$E$7</f>
        <v>18.03</v>
      </c>
    </row>
    <row r="30" spans="2:6" ht="18.75" x14ac:dyDescent="0.3">
      <c r="B30" s="70"/>
      <c r="C30" s="70"/>
      <c r="D30" s="81"/>
      <c r="E30" s="83"/>
    </row>
    <row r="31" spans="2:6" ht="19.5" customHeight="1" x14ac:dyDescent="0.3">
      <c r="B31" s="85"/>
      <c r="C31" s="86" t="s">
        <v>76</v>
      </c>
      <c r="D31" s="86" t="s">
        <v>77</v>
      </c>
      <c r="E31" s="87"/>
    </row>
    <row r="32" spans="2:6" ht="19.5" customHeight="1" x14ac:dyDescent="0.3">
      <c r="B32" s="88" t="s">
        <v>75</v>
      </c>
      <c r="C32" s="74">
        <f>0.5*7*14</f>
        <v>49</v>
      </c>
      <c r="D32" s="89">
        <v>10</v>
      </c>
      <c r="E32" s="99">
        <f>C32*D32</f>
        <v>490</v>
      </c>
    </row>
    <row r="33" spans="2:5" ht="19.5" thickBot="1" x14ac:dyDescent="0.35">
      <c r="B33" s="91" t="s">
        <v>69</v>
      </c>
      <c r="C33" s="77"/>
      <c r="D33" s="78"/>
      <c r="E33" s="92">
        <f>((5/12)*'Layer Budget '!D11)*14</f>
        <v>408.33333333333337</v>
      </c>
    </row>
    <row r="34" spans="2:5" ht="19.5" customHeight="1" thickTop="1" x14ac:dyDescent="0.3">
      <c r="B34" s="93" t="s">
        <v>65</v>
      </c>
      <c r="C34" s="94"/>
      <c r="D34" s="21"/>
      <c r="E34" s="90">
        <f>E28+E33</f>
        <v>1821.8853333333336</v>
      </c>
    </row>
    <row r="35" spans="2:5" ht="19.5" customHeight="1" x14ac:dyDescent="0.3">
      <c r="B35" s="95" t="s">
        <v>68</v>
      </c>
      <c r="C35" s="96"/>
      <c r="D35" s="73"/>
      <c r="E35" s="97">
        <f>E34/$E$7</f>
        <v>23.238333333333337</v>
      </c>
    </row>
    <row r="36" spans="2:5" ht="19.5" customHeight="1" x14ac:dyDescent="0.3">
      <c r="B36" s="86"/>
      <c r="C36" s="86"/>
      <c r="D36" s="100"/>
      <c r="E36" s="101"/>
    </row>
    <row r="37" spans="2:5" ht="36" customHeight="1" x14ac:dyDescent="0.25">
      <c r="B37" s="102" t="s">
        <v>83</v>
      </c>
      <c r="C37" s="102"/>
      <c r="D37" s="102"/>
      <c r="E37" s="102"/>
    </row>
    <row r="38" spans="2:5" ht="51.75" customHeight="1" x14ac:dyDescent="0.25">
      <c r="B38" s="102" t="s">
        <v>84</v>
      </c>
      <c r="C38" s="102"/>
      <c r="D38" s="102"/>
      <c r="E38" s="102"/>
    </row>
  </sheetData>
  <sheetProtection algorithmName="SHA-512" hashValue="MI1aL4IPJkNDVfpU7bbK/uO5rpvJ79BmuAgB1dXahPcUexhje7tV2hH4HOsvCbgT4OxgTYQzsRmmELkCze8fiw==" saltValue="vS9fO2iJAiUhnS+pkAr0Lw==" spinCount="100000" sheet="1" objects="1" scenarios="1" selectLockedCells="1"/>
  <mergeCells count="2">
    <mergeCell ref="B37:E37"/>
    <mergeCell ref="B38:E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
  <sheetViews>
    <sheetView workbookViewId="0">
      <selection activeCell="E4" sqref="E4:E6"/>
    </sheetView>
  </sheetViews>
  <sheetFormatPr defaultRowHeight="12.75" x14ac:dyDescent="0.2"/>
  <cols>
    <col min="1" max="1" width="9.140625" style="10"/>
    <col min="2" max="2" width="33.7109375" style="10" customWidth="1"/>
    <col min="3" max="4" width="23.7109375" style="10" customWidth="1"/>
    <col min="5" max="5" width="25.85546875" style="10" customWidth="1"/>
    <col min="6" max="6" width="26.140625" style="10" customWidth="1"/>
    <col min="7" max="16384" width="9.140625" style="10"/>
  </cols>
  <sheetData>
    <row r="1" spans="2:5" ht="13.5" thickBot="1" x14ac:dyDescent="0.25"/>
    <row r="2" spans="2:5" ht="27" thickBot="1" x14ac:dyDescent="0.45">
      <c r="B2" s="103" t="s">
        <v>46</v>
      </c>
      <c r="C2" s="65"/>
      <c r="D2" s="104" t="s">
        <v>80</v>
      </c>
      <c r="E2" s="67"/>
    </row>
    <row r="3" spans="2:5" ht="39.75" customHeight="1" thickBot="1" x14ac:dyDescent="0.35">
      <c r="B3" s="105" t="s">
        <v>67</v>
      </c>
      <c r="C3" s="105" t="s">
        <v>48</v>
      </c>
      <c r="D3" s="105" t="s">
        <v>47</v>
      </c>
      <c r="E3" s="106" t="s">
        <v>52</v>
      </c>
    </row>
    <row r="4" spans="2:5" ht="19.5" thickBot="1" x14ac:dyDescent="0.35">
      <c r="B4" s="88" t="s">
        <v>43</v>
      </c>
      <c r="C4" s="107">
        <v>0.22</v>
      </c>
      <c r="D4" s="108" t="s">
        <v>49</v>
      </c>
      <c r="E4" s="9">
        <v>29</v>
      </c>
    </row>
    <row r="5" spans="2:5" ht="19.5" thickBot="1" x14ac:dyDescent="0.35">
      <c r="B5" s="88" t="s">
        <v>44</v>
      </c>
      <c r="C5" s="107">
        <v>0.16</v>
      </c>
      <c r="D5" s="108" t="s">
        <v>50</v>
      </c>
      <c r="E5" s="9">
        <v>130</v>
      </c>
    </row>
    <row r="6" spans="2:5" ht="19.5" thickBot="1" x14ac:dyDescent="0.35">
      <c r="B6" s="95" t="s">
        <v>45</v>
      </c>
      <c r="C6" s="109">
        <v>0.18</v>
      </c>
      <c r="D6" s="110" t="s">
        <v>51</v>
      </c>
      <c r="E6" s="9">
        <v>28</v>
      </c>
    </row>
    <row r="7" spans="2:5" ht="18.75" x14ac:dyDescent="0.3">
      <c r="B7" s="70" t="s">
        <v>81</v>
      </c>
      <c r="C7" s="111"/>
      <c r="D7" s="111"/>
      <c r="E7" s="112"/>
    </row>
    <row r="8" spans="2:5" ht="18.75" x14ac:dyDescent="0.3">
      <c r="B8" s="70"/>
      <c r="C8" s="70"/>
      <c r="D8" s="70"/>
      <c r="E8" s="113"/>
    </row>
  </sheetData>
  <sheetProtection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Layer Budget </vt:lpstr>
      <vt:lpstr>Chicks VS Pullets</vt:lpstr>
      <vt:lpstr>Feed Estimate Chart</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sgbullen</dc:creator>
  <cp:lastModifiedBy>dawashbu</cp:lastModifiedBy>
  <cp:lastPrinted>2015-03-11T18:38:22Z</cp:lastPrinted>
  <dcterms:created xsi:type="dcterms:W3CDTF">2014-05-01T19:06:52Z</dcterms:created>
  <dcterms:modified xsi:type="dcterms:W3CDTF">2016-05-10T17:02:16Z</dcterms:modified>
</cp:coreProperties>
</file>