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awashbu\Desktop\NCFS BUDGETS\"/>
    </mc:Choice>
  </mc:AlternateContent>
  <bookViews>
    <workbookView xWindow="0" yWindow="0" windowWidth="20490" windowHeight="7755"/>
  </bookViews>
  <sheets>
    <sheet name="Market Garden Budget" sheetId="5" r:id="rId1"/>
    <sheet name="Sales Price Sheet" sheetId="11" r:id="rId2"/>
    <sheet name="Owner Labor" sheetId="14" r:id="rId3"/>
    <sheet name="Market Garden Startup Cost" sheetId="6" r:id="rId4"/>
    <sheet name="Transplant Seed Cost Sheet" sheetId="15" r:id="rId5"/>
    <sheet name="Direct Seeded Cost Sheet" sheetId="8" r:id="rId6"/>
    <sheet name="EARLY SEASON CROPS 1" sheetId="13" r:id="rId7"/>
    <sheet name="MID SEASON CROPS 2" sheetId="16" r:id="rId8"/>
    <sheet name="LATE SEASON CROPS 3" sheetId="17" r:id="rId9"/>
    <sheet name="Garden Space Planner" sheetId="9" r:id="rId10"/>
    <sheet name="Market Garden Irrigation Layout" sheetId="4" r:id="rId11"/>
    <sheet name="Irrigation Budget Sheet" sheetId="10" r:id="rId12"/>
    <sheet name="NC Length of Growing Season" sheetId="2" r:id="rId13"/>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51" i="5" l="1"/>
  <c r="D38" i="17" l="1"/>
  <c r="D37" i="17"/>
  <c r="D35" i="17"/>
  <c r="D34" i="17"/>
  <c r="D33" i="17"/>
  <c r="D30" i="17"/>
  <c r="D27" i="17"/>
  <c r="D26" i="17"/>
  <c r="D23" i="17"/>
  <c r="D20" i="17"/>
  <c r="D19" i="17"/>
  <c r="D18" i="17"/>
  <c r="D15" i="17"/>
  <c r="D14" i="17"/>
  <c r="D11" i="17"/>
  <c r="D7" i="17"/>
  <c r="D38" i="16"/>
  <c r="D37" i="16"/>
  <c r="D35" i="16"/>
  <c r="D34" i="16"/>
  <c r="D33" i="16"/>
  <c r="D30" i="16"/>
  <c r="D29" i="16"/>
  <c r="D27" i="16"/>
  <c r="D26" i="16"/>
  <c r="D24" i="16"/>
  <c r="D20" i="16"/>
  <c r="D19" i="16"/>
  <c r="D17" i="16"/>
  <c r="D15" i="16"/>
  <c r="D14" i="16"/>
  <c r="D12" i="16"/>
  <c r="D8" i="16"/>
  <c r="D4" i="16"/>
  <c r="D30" i="13"/>
  <c r="D29" i="13"/>
  <c r="D27" i="13"/>
  <c r="D26" i="13"/>
  <c r="D23" i="13"/>
  <c r="D24" i="13"/>
  <c r="D17" i="13"/>
  <c r="D18" i="13"/>
  <c r="D15" i="13"/>
  <c r="D14" i="13"/>
  <c r="D5" i="13"/>
  <c r="D7" i="13"/>
  <c r="D8" i="13"/>
  <c r="D9" i="13"/>
  <c r="D11" i="13"/>
  <c r="D12" i="13"/>
  <c r="D13" i="13"/>
  <c r="L26" i="8"/>
  <c r="L25" i="8"/>
  <c r="L24" i="8"/>
  <c r="L23" i="8"/>
  <c r="L22" i="8"/>
  <c r="L21" i="8"/>
  <c r="L19" i="8"/>
  <c r="L20" i="8"/>
  <c r="L17" i="8"/>
  <c r="L18" i="8"/>
  <c r="L16" i="8"/>
  <c r="L14" i="8"/>
  <c r="L15" i="8"/>
  <c r="L13" i="8"/>
  <c r="L4" i="8"/>
  <c r="L5" i="8"/>
  <c r="L6" i="8"/>
  <c r="L7" i="8"/>
  <c r="L8" i="8"/>
  <c r="L9" i="8"/>
  <c r="L10" i="8"/>
  <c r="L11" i="8"/>
  <c r="L12" i="8"/>
  <c r="L3" i="8"/>
  <c r="J4" i="8"/>
  <c r="D5" i="17" s="1"/>
  <c r="J5" i="8"/>
  <c r="D6" i="13" s="1"/>
  <c r="J6" i="8"/>
  <c r="D7" i="16" s="1"/>
  <c r="J7" i="8"/>
  <c r="D8" i="17" s="1"/>
  <c r="J8" i="8"/>
  <c r="D9" i="17" s="1"/>
  <c r="J9" i="8"/>
  <c r="D10" i="13" s="1"/>
  <c r="J10" i="8"/>
  <c r="D11" i="16" s="1"/>
  <c r="J11" i="8"/>
  <c r="D12" i="17" s="1"/>
  <c r="J12" i="8"/>
  <c r="D13" i="17" s="1"/>
  <c r="J13" i="8"/>
  <c r="D16" i="13" s="1"/>
  <c r="J14" i="8"/>
  <c r="D17" i="17" s="1"/>
  <c r="J15" i="8"/>
  <c r="D18" i="16" s="1"/>
  <c r="J16" i="8"/>
  <c r="D21" i="17" s="1"/>
  <c r="J17" i="8"/>
  <c r="D22" i="16" s="1"/>
  <c r="J18" i="8"/>
  <c r="D23" i="16" s="1"/>
  <c r="J19" i="8"/>
  <c r="D24" i="17" s="1"/>
  <c r="J20" i="8"/>
  <c r="D25" i="17" s="1"/>
  <c r="J21" i="8"/>
  <c r="D28" i="17" s="1"/>
  <c r="J22" i="8"/>
  <c r="D29" i="17" s="1"/>
  <c r="J23" i="8"/>
  <c r="J24" i="8"/>
  <c r="D32" i="16" s="1"/>
  <c r="J25" i="8"/>
  <c r="D36" i="16" s="1"/>
  <c r="J26" i="8"/>
  <c r="J3" i="8"/>
  <c r="D4" i="13" s="1"/>
  <c r="B26" i="8"/>
  <c r="B25" i="8"/>
  <c r="B24" i="8"/>
  <c r="B23" i="8"/>
  <c r="B22" i="8"/>
  <c r="B21" i="8"/>
  <c r="B17" i="8"/>
  <c r="B18" i="8"/>
  <c r="B19" i="8"/>
  <c r="B20" i="8"/>
  <c r="B16" i="8"/>
  <c r="B14" i="8"/>
  <c r="B15" i="8"/>
  <c r="B13" i="8"/>
  <c r="B4" i="8"/>
  <c r="B5" i="8"/>
  <c r="B6" i="8"/>
  <c r="B7" i="8"/>
  <c r="B8" i="8"/>
  <c r="B9" i="8"/>
  <c r="B10" i="8"/>
  <c r="B11" i="8"/>
  <c r="B12" i="8"/>
  <c r="B3" i="8"/>
  <c r="K13" i="15"/>
  <c r="K12" i="15"/>
  <c r="K11" i="15"/>
  <c r="K10" i="15"/>
  <c r="K9" i="15"/>
  <c r="K8" i="15"/>
  <c r="E58" i="5"/>
  <c r="E59" i="5"/>
  <c r="E61" i="5"/>
  <c r="E62" i="5"/>
  <c r="E63" i="5"/>
  <c r="E64" i="5"/>
  <c r="E65" i="5"/>
  <c r="E66" i="5"/>
  <c r="E67" i="5"/>
  <c r="E68" i="5"/>
  <c r="E69" i="5"/>
  <c r="E70" i="5"/>
  <c r="E57" i="5"/>
  <c r="K7" i="15"/>
  <c r="K6" i="15"/>
  <c r="K5" i="15"/>
  <c r="K4" i="15"/>
  <c r="K3" i="15"/>
  <c r="I4" i="15"/>
  <c r="I5" i="15"/>
  <c r="I6" i="15"/>
  <c r="I7" i="15"/>
  <c r="I8" i="15"/>
  <c r="I9" i="15"/>
  <c r="I10" i="15"/>
  <c r="I11" i="15"/>
  <c r="I12" i="15"/>
  <c r="I13" i="15"/>
  <c r="I3" i="15"/>
  <c r="G4" i="15"/>
  <c r="G5" i="15"/>
  <c r="G6" i="15"/>
  <c r="G7" i="15"/>
  <c r="G8" i="15"/>
  <c r="G9" i="15"/>
  <c r="G10" i="15"/>
  <c r="G11" i="15"/>
  <c r="G12" i="15"/>
  <c r="G13" i="15"/>
  <c r="G3" i="15"/>
  <c r="B13" i="15"/>
  <c r="B12" i="15"/>
  <c r="B11" i="15"/>
  <c r="B10" i="15"/>
  <c r="B9" i="15"/>
  <c r="B8" i="15"/>
  <c r="B7" i="15"/>
  <c r="B6" i="15"/>
  <c r="B5" i="15"/>
  <c r="B4" i="15"/>
  <c r="B3" i="15"/>
  <c r="K5" i="14"/>
  <c r="K4" i="14"/>
  <c r="J4" i="14"/>
  <c r="K6" i="14"/>
  <c r="J6" i="14"/>
  <c r="J5" i="14"/>
  <c r="I6" i="14"/>
  <c r="I5" i="14"/>
  <c r="I4" i="14"/>
  <c r="E4" i="5" l="1"/>
  <c r="D28" i="16"/>
  <c r="D10" i="17"/>
  <c r="D28" i="13"/>
  <c r="D5" i="16"/>
  <c r="D9" i="16"/>
  <c r="D13" i="16"/>
  <c r="D21" i="16"/>
  <c r="D25" i="16"/>
  <c r="D32" i="17"/>
  <c r="D36" i="17"/>
  <c r="D16" i="16"/>
  <c r="D6" i="17"/>
  <c r="D22" i="17"/>
  <c r="D21" i="13"/>
  <c r="D22" i="13"/>
  <c r="D6" i="16"/>
  <c r="D10" i="16"/>
  <c r="D4" i="17"/>
  <c r="D16" i="17"/>
  <c r="D25" i="13"/>
  <c r="K14" i="15"/>
  <c r="L27" i="8"/>
  <c r="C5" i="5"/>
  <c r="C6" i="5"/>
  <c r="C7" i="5"/>
  <c r="C8" i="5"/>
  <c r="C9" i="5"/>
  <c r="C10" i="5"/>
  <c r="C11" i="5"/>
  <c r="C12" i="5"/>
  <c r="C13" i="5"/>
  <c r="C14" i="5"/>
  <c r="C15" i="5"/>
  <c r="C16" i="5"/>
  <c r="C17" i="5"/>
  <c r="C18" i="5"/>
  <c r="C19" i="5"/>
  <c r="C20" i="5"/>
  <c r="C21" i="5"/>
  <c r="C22" i="5"/>
  <c r="C23" i="5"/>
  <c r="C24" i="5"/>
  <c r="C25" i="5"/>
  <c r="C26" i="5"/>
  <c r="C27" i="5"/>
  <c r="C28" i="5"/>
  <c r="C29" i="5"/>
  <c r="C30" i="5"/>
  <c r="C31" i="5"/>
  <c r="C32" i="5"/>
  <c r="C33" i="5"/>
  <c r="C34" i="5"/>
  <c r="C35" i="5"/>
  <c r="C36" i="5"/>
  <c r="C37" i="5"/>
  <c r="C38" i="5"/>
  <c r="C4" i="5"/>
  <c r="G39" i="17"/>
  <c r="E38" i="17"/>
  <c r="E37" i="17"/>
  <c r="E36" i="17"/>
  <c r="E35" i="17"/>
  <c r="E34" i="17"/>
  <c r="E33" i="17"/>
  <c r="E32" i="17"/>
  <c r="E31" i="17"/>
  <c r="F31" i="17"/>
  <c r="H31" i="17" s="1"/>
  <c r="E30" i="17"/>
  <c r="E29" i="17"/>
  <c r="E28" i="17"/>
  <c r="E27" i="17"/>
  <c r="E26" i="17"/>
  <c r="E25" i="17"/>
  <c r="E24" i="17"/>
  <c r="E23" i="17"/>
  <c r="E22" i="17"/>
  <c r="E21" i="17"/>
  <c r="E20" i="17"/>
  <c r="E19" i="17"/>
  <c r="E18" i="17"/>
  <c r="E17" i="17"/>
  <c r="E16" i="17"/>
  <c r="E15" i="17"/>
  <c r="F15" i="17"/>
  <c r="H15" i="17" s="1"/>
  <c r="E14" i="17"/>
  <c r="E13" i="17"/>
  <c r="E12" i="17"/>
  <c r="E11" i="17"/>
  <c r="E10" i="17"/>
  <c r="E9" i="17"/>
  <c r="E8" i="17"/>
  <c r="E7" i="17"/>
  <c r="E6" i="17"/>
  <c r="E5" i="17"/>
  <c r="E4" i="17"/>
  <c r="G39" i="16"/>
  <c r="E38" i="16"/>
  <c r="E37" i="16"/>
  <c r="E36" i="16"/>
  <c r="E35" i="16"/>
  <c r="E34" i="16"/>
  <c r="E33" i="16"/>
  <c r="E32" i="16"/>
  <c r="E31" i="16"/>
  <c r="E30" i="16"/>
  <c r="E29" i="16"/>
  <c r="E28" i="16"/>
  <c r="E27" i="16"/>
  <c r="E26" i="16"/>
  <c r="E25" i="16"/>
  <c r="E24" i="16"/>
  <c r="E23" i="16"/>
  <c r="E22" i="16"/>
  <c r="E21" i="16"/>
  <c r="E20" i="16"/>
  <c r="E19" i="16"/>
  <c r="E18" i="16"/>
  <c r="E17" i="16"/>
  <c r="E16" i="16"/>
  <c r="E15" i="16"/>
  <c r="E14" i="16"/>
  <c r="E13" i="16"/>
  <c r="E12" i="16"/>
  <c r="E11" i="16"/>
  <c r="E10" i="16"/>
  <c r="E9" i="16"/>
  <c r="E8" i="16"/>
  <c r="E7" i="16"/>
  <c r="E6" i="16"/>
  <c r="E5" i="16"/>
  <c r="E4" i="16"/>
  <c r="D38" i="13"/>
  <c r="D37" i="13"/>
  <c r="D36" i="13"/>
  <c r="D35" i="13"/>
  <c r="D34" i="13"/>
  <c r="D33" i="13"/>
  <c r="D32" i="13"/>
  <c r="D20" i="13"/>
  <c r="D19" i="13"/>
  <c r="H10" i="15"/>
  <c r="J10" i="15" s="1"/>
  <c r="L10" i="15" s="1"/>
  <c r="H5" i="15"/>
  <c r="J5" i="15" s="1"/>
  <c r="L5" i="15" s="1"/>
  <c r="H6" i="15"/>
  <c r="J6" i="15" s="1"/>
  <c r="L6" i="15" s="1"/>
  <c r="H7" i="15"/>
  <c r="J7" i="15" s="1"/>
  <c r="L7" i="15" s="1"/>
  <c r="H8" i="15"/>
  <c r="J8" i="15" s="1"/>
  <c r="L8" i="15" s="1"/>
  <c r="H9" i="15"/>
  <c r="J9" i="15" s="1"/>
  <c r="L9" i="15" s="1"/>
  <c r="H11" i="15"/>
  <c r="J11" i="15" s="1"/>
  <c r="L11" i="15" s="1"/>
  <c r="H12" i="15"/>
  <c r="J12" i="15" s="1"/>
  <c r="L12" i="15" s="1"/>
  <c r="H13" i="15"/>
  <c r="J13" i="15" s="1"/>
  <c r="L13" i="15" s="1"/>
  <c r="H4" i="15"/>
  <c r="J4" i="15" s="1"/>
  <c r="L4" i="15" s="1"/>
  <c r="H3" i="15"/>
  <c r="J3" i="15" s="1"/>
  <c r="L3" i="15" s="1"/>
  <c r="E7" i="5" l="1"/>
  <c r="E23" i="5"/>
  <c r="E12" i="5"/>
  <c r="E5" i="5"/>
  <c r="E9" i="5"/>
  <c r="E13" i="5"/>
  <c r="E17" i="5"/>
  <c r="E21" i="5"/>
  <c r="E25" i="5"/>
  <c r="E6" i="5"/>
  <c r="E10" i="5"/>
  <c r="E14" i="5"/>
  <c r="E18" i="5"/>
  <c r="E22" i="5"/>
  <c r="E26" i="5"/>
  <c r="E30" i="5"/>
  <c r="F5" i="16"/>
  <c r="H5" i="16" s="1"/>
  <c r="F7" i="16"/>
  <c r="H7" i="16" s="1"/>
  <c r="F9" i="16"/>
  <c r="H9" i="16" s="1"/>
  <c r="F11" i="16"/>
  <c r="H11" i="16" s="1"/>
  <c r="F13" i="16"/>
  <c r="H13" i="16" s="1"/>
  <c r="F17" i="16"/>
  <c r="H17" i="16" s="1"/>
  <c r="F21" i="16"/>
  <c r="H21" i="16" s="1"/>
  <c r="F23" i="16"/>
  <c r="H23" i="16" s="1"/>
  <c r="F25" i="16"/>
  <c r="H25" i="16" s="1"/>
  <c r="E8" i="5"/>
  <c r="E11" i="5"/>
  <c r="E16" i="5"/>
  <c r="E24" i="5"/>
  <c r="F4" i="16"/>
  <c r="H4" i="16" s="1"/>
  <c r="F6" i="16"/>
  <c r="H6" i="16" s="1"/>
  <c r="F8" i="16"/>
  <c r="H8" i="16" s="1"/>
  <c r="F10" i="16"/>
  <c r="H10" i="16" s="1"/>
  <c r="F12" i="16"/>
  <c r="H12" i="16" s="1"/>
  <c r="F16" i="16"/>
  <c r="H16" i="16" s="1"/>
  <c r="F18" i="16"/>
  <c r="H18" i="16" s="1"/>
  <c r="F22" i="16"/>
  <c r="H22" i="16" s="1"/>
  <c r="F24" i="16"/>
  <c r="H24" i="16" s="1"/>
  <c r="F4" i="17"/>
  <c r="H4" i="17" s="1"/>
  <c r="F6" i="17"/>
  <c r="H6" i="17" s="1"/>
  <c r="F8" i="17"/>
  <c r="H8" i="17" s="1"/>
  <c r="F10" i="17"/>
  <c r="H10" i="17" s="1"/>
  <c r="F12" i="17"/>
  <c r="H12" i="17" s="1"/>
  <c r="F16" i="17"/>
  <c r="H16" i="17" s="1"/>
  <c r="F18" i="17"/>
  <c r="H18" i="17" s="1"/>
  <c r="F22" i="17"/>
  <c r="H22" i="17" s="1"/>
  <c r="F24" i="17"/>
  <c r="H24" i="17" s="1"/>
  <c r="E29" i="5"/>
  <c r="E37" i="5"/>
  <c r="F5" i="17"/>
  <c r="H5" i="17" s="1"/>
  <c r="F7" i="17"/>
  <c r="H7" i="17" s="1"/>
  <c r="F9" i="17"/>
  <c r="H9" i="17" s="1"/>
  <c r="F11" i="17"/>
  <c r="H11" i="17" s="1"/>
  <c r="F13" i="17"/>
  <c r="H13" i="17" s="1"/>
  <c r="F17" i="17"/>
  <c r="H17" i="17" s="1"/>
  <c r="F21" i="17"/>
  <c r="H21" i="17" s="1"/>
  <c r="F23" i="17"/>
  <c r="H23" i="17" s="1"/>
  <c r="F25" i="17"/>
  <c r="H25" i="17" s="1"/>
  <c r="L14" i="15"/>
  <c r="E33" i="5"/>
  <c r="E15" i="5"/>
  <c r="E19" i="5"/>
  <c r="E27" i="5"/>
  <c r="E31" i="5"/>
  <c r="E35" i="5"/>
  <c r="E34" i="5"/>
  <c r="E38" i="5"/>
  <c r="F20" i="17"/>
  <c r="H20" i="17" s="1"/>
  <c r="F26" i="17"/>
  <c r="H26" i="17" s="1"/>
  <c r="F28" i="17"/>
  <c r="H28" i="17" s="1"/>
  <c r="F30" i="17"/>
  <c r="H30" i="17" s="1"/>
  <c r="E20" i="5"/>
  <c r="E28" i="5"/>
  <c r="E32" i="5"/>
  <c r="E36" i="5"/>
  <c r="F14" i="16"/>
  <c r="H14" i="16" s="1"/>
  <c r="F20" i="16"/>
  <c r="H20" i="16" s="1"/>
  <c r="F26" i="16"/>
  <c r="H26" i="16" s="1"/>
  <c r="F28" i="16"/>
  <c r="H28" i="16" s="1"/>
  <c r="F30" i="16"/>
  <c r="H30" i="16" s="1"/>
  <c r="F32" i="16"/>
  <c r="H32" i="16" s="1"/>
  <c r="F34" i="16"/>
  <c r="H34" i="16" s="1"/>
  <c r="F36" i="16"/>
  <c r="H36" i="16" s="1"/>
  <c r="F38" i="16"/>
  <c r="H38" i="16" s="1"/>
  <c r="F32" i="17"/>
  <c r="H32" i="17" s="1"/>
  <c r="F34" i="17"/>
  <c r="H34" i="17" s="1"/>
  <c r="F36" i="17"/>
  <c r="H36" i="17" s="1"/>
  <c r="F38" i="17"/>
  <c r="H38" i="17" s="1"/>
  <c r="F15" i="16"/>
  <c r="H15" i="16" s="1"/>
  <c r="F19" i="16"/>
  <c r="H19" i="16" s="1"/>
  <c r="F27" i="16"/>
  <c r="H27" i="16" s="1"/>
  <c r="F29" i="16"/>
  <c r="H29" i="16" s="1"/>
  <c r="F31" i="16"/>
  <c r="H31" i="16" s="1"/>
  <c r="F33" i="16"/>
  <c r="H33" i="16" s="1"/>
  <c r="F35" i="16"/>
  <c r="H35" i="16" s="1"/>
  <c r="F37" i="16"/>
  <c r="H37" i="16" s="1"/>
  <c r="F19" i="17"/>
  <c r="H19" i="17" s="1"/>
  <c r="F27" i="17"/>
  <c r="H27" i="17" s="1"/>
  <c r="F29" i="17"/>
  <c r="H29" i="17" s="1"/>
  <c r="F14" i="17"/>
  <c r="H14" i="17" s="1"/>
  <c r="F33" i="17"/>
  <c r="H33" i="17" s="1"/>
  <c r="F35" i="17"/>
  <c r="H35" i="17" s="1"/>
  <c r="F37" i="17"/>
  <c r="H37" i="17" s="1"/>
  <c r="E35" i="8"/>
  <c r="E36" i="8"/>
  <c r="M36" i="8"/>
  <c r="M37" i="8"/>
  <c r="M38" i="8"/>
  <c r="M39" i="8"/>
  <c r="M40" i="8"/>
  <c r="M41" i="8"/>
  <c r="M42" i="8"/>
  <c r="M43" i="8"/>
  <c r="M44" i="8"/>
  <c r="M45" i="8"/>
  <c r="M46" i="8"/>
  <c r="M47" i="8"/>
  <c r="M48" i="8"/>
  <c r="M49" i="8"/>
  <c r="M35" i="8"/>
  <c r="E37" i="8"/>
  <c r="E38" i="8"/>
  <c r="E39" i="8"/>
  <c r="E40" i="8"/>
  <c r="E41" i="8"/>
  <c r="E42" i="8"/>
  <c r="E43" i="8"/>
  <c r="E44" i="8"/>
  <c r="E45" i="8"/>
  <c r="E46" i="8"/>
  <c r="E47" i="8"/>
  <c r="E48" i="8"/>
  <c r="E49" i="8"/>
  <c r="F4" i="8"/>
  <c r="H4" i="8" s="1"/>
  <c r="K4" i="8" s="1"/>
  <c r="M4" i="8" s="1"/>
  <c r="F3" i="8"/>
  <c r="H3" i="8" s="1"/>
  <c r="K3" i="8" s="1"/>
  <c r="M3" i="8" s="1"/>
  <c r="E16" i="6"/>
  <c r="E15" i="6"/>
  <c r="E14" i="6"/>
  <c r="E13" i="6"/>
  <c r="E12" i="6"/>
  <c r="E11" i="6"/>
  <c r="E10" i="6"/>
  <c r="E9" i="6"/>
  <c r="E8" i="6"/>
  <c r="E7" i="6"/>
  <c r="E5" i="6"/>
  <c r="E4" i="6"/>
  <c r="E3" i="6"/>
  <c r="G57" i="5"/>
  <c r="H39" i="17" l="1"/>
  <c r="H39" i="16"/>
  <c r="G50" i="5"/>
  <c r="G49" i="5"/>
  <c r="G58" i="5"/>
  <c r="G59" i="5"/>
  <c r="G61" i="5"/>
  <c r="G62" i="5"/>
  <c r="G63" i="5"/>
  <c r="G64" i="5"/>
  <c r="G65" i="5"/>
  <c r="G66" i="5"/>
  <c r="G67" i="5"/>
  <c r="G68" i="5"/>
  <c r="G69" i="5"/>
  <c r="G70" i="5"/>
  <c r="H5" i="14" l="1"/>
  <c r="H6" i="14"/>
  <c r="H4" i="14"/>
  <c r="F5" i="8"/>
  <c r="H5" i="8" s="1"/>
  <c r="K5" i="8" s="1"/>
  <c r="M5" i="8" s="1"/>
  <c r="F6" i="8"/>
  <c r="H6" i="8" s="1"/>
  <c r="K6" i="8" s="1"/>
  <c r="M6" i="8" s="1"/>
  <c r="F7" i="8"/>
  <c r="H7" i="8" s="1"/>
  <c r="K7" i="8" s="1"/>
  <c r="M7" i="8" s="1"/>
  <c r="F8" i="8"/>
  <c r="H8" i="8" s="1"/>
  <c r="K8" i="8" s="1"/>
  <c r="M8" i="8" s="1"/>
  <c r="F9" i="8"/>
  <c r="H9" i="8" s="1"/>
  <c r="K9" i="8" s="1"/>
  <c r="M9" i="8" s="1"/>
  <c r="F10" i="8"/>
  <c r="H10" i="8" s="1"/>
  <c r="K10" i="8" s="1"/>
  <c r="M10" i="8" s="1"/>
  <c r="F11" i="8"/>
  <c r="H11" i="8" s="1"/>
  <c r="K11" i="8" s="1"/>
  <c r="M11" i="8" s="1"/>
  <c r="F12" i="8"/>
  <c r="H12" i="8" s="1"/>
  <c r="K12" i="8" s="1"/>
  <c r="M12" i="8" s="1"/>
  <c r="F13" i="8"/>
  <c r="H13" i="8" s="1"/>
  <c r="K13" i="8" s="1"/>
  <c r="M13" i="8" s="1"/>
  <c r="F14" i="8"/>
  <c r="H14" i="8" s="1"/>
  <c r="K14" i="8" s="1"/>
  <c r="M14" i="8" s="1"/>
  <c r="F15" i="8"/>
  <c r="H15" i="8" s="1"/>
  <c r="K15" i="8" s="1"/>
  <c r="M15" i="8" s="1"/>
  <c r="F16" i="8"/>
  <c r="H16" i="8" s="1"/>
  <c r="K16" i="8" s="1"/>
  <c r="M16" i="8" s="1"/>
  <c r="F17" i="8"/>
  <c r="H17" i="8" s="1"/>
  <c r="K17" i="8" s="1"/>
  <c r="M17" i="8" s="1"/>
  <c r="F18" i="8"/>
  <c r="H18" i="8" s="1"/>
  <c r="K18" i="8" s="1"/>
  <c r="M18" i="8" s="1"/>
  <c r="F19" i="8"/>
  <c r="H19" i="8" s="1"/>
  <c r="K19" i="8" s="1"/>
  <c r="M19" i="8" s="1"/>
  <c r="F20" i="8"/>
  <c r="H20" i="8" s="1"/>
  <c r="K20" i="8" s="1"/>
  <c r="M20" i="8" s="1"/>
  <c r="F21" i="8"/>
  <c r="H21" i="8" s="1"/>
  <c r="K21" i="8" s="1"/>
  <c r="M21" i="8" s="1"/>
  <c r="F22" i="8"/>
  <c r="H22" i="8" s="1"/>
  <c r="K22" i="8" s="1"/>
  <c r="M22" i="8" s="1"/>
  <c r="F23" i="8"/>
  <c r="H23" i="8" s="1"/>
  <c r="K23" i="8" s="1"/>
  <c r="M23" i="8" s="1"/>
  <c r="F24" i="8"/>
  <c r="H24" i="8" s="1"/>
  <c r="K24" i="8" s="1"/>
  <c r="M24" i="8" s="1"/>
  <c r="F25" i="8"/>
  <c r="H25" i="8" s="1"/>
  <c r="K25" i="8" s="1"/>
  <c r="M25" i="8" s="1"/>
  <c r="F26" i="8"/>
  <c r="H26" i="8" s="1"/>
  <c r="K26" i="8" s="1"/>
  <c r="M26" i="8" s="1"/>
  <c r="M27" i="8" l="1"/>
  <c r="G52" i="5" s="1"/>
  <c r="B14" i="11"/>
  <c r="G43" i="5"/>
  <c r="B4" i="11"/>
  <c r="B5" i="11"/>
  <c r="B6" i="11"/>
  <c r="B7" i="11"/>
  <c r="B8" i="11"/>
  <c r="B9" i="11"/>
  <c r="B10" i="11"/>
  <c r="B11" i="11"/>
  <c r="B12" i="11"/>
  <c r="B13" i="11"/>
  <c r="B15" i="11"/>
  <c r="B16" i="11"/>
  <c r="B17" i="11"/>
  <c r="B18" i="11"/>
  <c r="B19" i="11"/>
  <c r="B20" i="11"/>
  <c r="B21" i="11"/>
  <c r="B22" i="11"/>
  <c r="B23" i="11"/>
  <c r="B24" i="11"/>
  <c r="B25" i="11"/>
  <c r="B26" i="11"/>
  <c r="B27" i="11"/>
  <c r="B28" i="11"/>
  <c r="B29" i="11"/>
  <c r="B30" i="11"/>
  <c r="B31" i="11"/>
  <c r="B32" i="11"/>
  <c r="B33" i="11"/>
  <c r="B34" i="11"/>
  <c r="B35" i="11"/>
  <c r="B36" i="11"/>
  <c r="B37" i="11"/>
  <c r="B38" i="11"/>
  <c r="F4" i="5"/>
  <c r="G4" i="5" s="1"/>
  <c r="F5" i="5"/>
  <c r="G5" i="5" s="1"/>
  <c r="F6" i="5"/>
  <c r="G6" i="5" s="1"/>
  <c r="F7" i="5"/>
  <c r="G7" i="5" s="1"/>
  <c r="F8" i="5"/>
  <c r="G8" i="5" s="1"/>
  <c r="F9" i="5"/>
  <c r="G9" i="5" s="1"/>
  <c r="F10" i="5"/>
  <c r="G10" i="5" s="1"/>
  <c r="F11" i="5"/>
  <c r="G11" i="5" s="1"/>
  <c r="F12" i="5"/>
  <c r="G12" i="5" s="1"/>
  <c r="F13" i="5"/>
  <c r="G13" i="5" s="1"/>
  <c r="F14" i="5"/>
  <c r="G14" i="5" s="1"/>
  <c r="F15" i="5"/>
  <c r="G15" i="5" s="1"/>
  <c r="F16" i="5"/>
  <c r="G16" i="5" s="1"/>
  <c r="F17" i="5"/>
  <c r="G17" i="5" s="1"/>
  <c r="F18" i="5"/>
  <c r="G18" i="5" s="1"/>
  <c r="F19" i="5"/>
  <c r="G19" i="5" s="1"/>
  <c r="F20" i="5"/>
  <c r="G20" i="5" s="1"/>
  <c r="F21" i="5"/>
  <c r="G21" i="5" s="1"/>
  <c r="F22" i="5"/>
  <c r="G22" i="5" s="1"/>
  <c r="F23" i="5"/>
  <c r="G23" i="5" s="1"/>
  <c r="F24" i="5"/>
  <c r="G24" i="5" s="1"/>
  <c r="F25" i="5"/>
  <c r="G25" i="5" s="1"/>
  <c r="F26" i="5"/>
  <c r="G26" i="5" s="1"/>
  <c r="F27" i="5"/>
  <c r="G27" i="5" s="1"/>
  <c r="F28" i="5"/>
  <c r="G28" i="5" s="1"/>
  <c r="F29" i="5"/>
  <c r="G29" i="5" s="1"/>
  <c r="F30" i="5"/>
  <c r="G30" i="5" s="1"/>
  <c r="F31" i="5"/>
  <c r="G31" i="5" s="1"/>
  <c r="F32" i="5"/>
  <c r="G32" i="5" s="1"/>
  <c r="F33" i="5"/>
  <c r="G33" i="5" s="1"/>
  <c r="F34" i="5"/>
  <c r="G34" i="5" s="1"/>
  <c r="F35" i="5"/>
  <c r="G35" i="5" s="1"/>
  <c r="F36" i="5"/>
  <c r="G36" i="5" s="1"/>
  <c r="F37" i="5"/>
  <c r="G37" i="5" s="1"/>
  <c r="F38" i="5"/>
  <c r="G38" i="5" s="1"/>
  <c r="G39" i="13"/>
  <c r="E38" i="13"/>
  <c r="F38" i="13" s="1"/>
  <c r="E37" i="13"/>
  <c r="F37" i="13" s="1"/>
  <c r="E36" i="13"/>
  <c r="F36" i="13" s="1"/>
  <c r="E35" i="13"/>
  <c r="F35" i="13" s="1"/>
  <c r="E34" i="13"/>
  <c r="E33" i="13"/>
  <c r="E32" i="13"/>
  <c r="F32" i="13" s="1"/>
  <c r="E31" i="13"/>
  <c r="F31" i="13" s="1"/>
  <c r="E30" i="13"/>
  <c r="F30" i="13" s="1"/>
  <c r="E29" i="13"/>
  <c r="F29" i="13" s="1"/>
  <c r="E28" i="13"/>
  <c r="F28" i="13" s="1"/>
  <c r="E27" i="13"/>
  <c r="F27" i="13" s="1"/>
  <c r="E26" i="13"/>
  <c r="F26" i="13" s="1"/>
  <c r="E25" i="13"/>
  <c r="F25" i="13" s="1"/>
  <c r="E24" i="13"/>
  <c r="F24" i="13" s="1"/>
  <c r="E23" i="13"/>
  <c r="F23" i="13" s="1"/>
  <c r="E22" i="13"/>
  <c r="F22" i="13" s="1"/>
  <c r="E21" i="13"/>
  <c r="E20" i="13"/>
  <c r="F20" i="13" s="1"/>
  <c r="E19" i="13"/>
  <c r="F19" i="13" s="1"/>
  <c r="E18" i="13"/>
  <c r="F18" i="13" s="1"/>
  <c r="E17" i="13"/>
  <c r="F17" i="13" s="1"/>
  <c r="E16" i="13"/>
  <c r="F16" i="13" s="1"/>
  <c r="H16" i="13" s="1"/>
  <c r="E15" i="13"/>
  <c r="F15" i="13" s="1"/>
  <c r="E14" i="13"/>
  <c r="F14" i="13" s="1"/>
  <c r="E13" i="13"/>
  <c r="F13" i="13" s="1"/>
  <c r="E12" i="13"/>
  <c r="F12" i="13" s="1"/>
  <c r="E11" i="13"/>
  <c r="F11" i="13" s="1"/>
  <c r="E10" i="13"/>
  <c r="F10" i="13" s="1"/>
  <c r="E9" i="13"/>
  <c r="F9" i="13" s="1"/>
  <c r="E8" i="13"/>
  <c r="F8" i="13" s="1"/>
  <c r="E7" i="13"/>
  <c r="F7" i="13" s="1"/>
  <c r="E6" i="13"/>
  <c r="F6" i="13" s="1"/>
  <c r="E5" i="13"/>
  <c r="F5" i="13" s="1"/>
  <c r="E4" i="13"/>
  <c r="F4" i="13" s="1"/>
  <c r="K7" i="14" l="1"/>
  <c r="F34" i="13"/>
  <c r="H34" i="13" s="1"/>
  <c r="F21" i="13"/>
  <c r="H21" i="13" s="1"/>
  <c r="F33" i="13"/>
  <c r="H33" i="13" s="1"/>
  <c r="H5" i="13"/>
  <c r="H6" i="13"/>
  <c r="H7" i="13"/>
  <c r="H4" i="13"/>
  <c r="J7" i="14"/>
  <c r="I7" i="14"/>
  <c r="H23" i="13"/>
  <c r="H12" i="13"/>
  <c r="H32" i="13"/>
  <c r="H9" i="13"/>
  <c r="H30" i="13"/>
  <c r="H19" i="13"/>
  <c r="H37" i="13"/>
  <c r="H28" i="13"/>
  <c r="H18" i="13"/>
  <c r="H25" i="13"/>
  <c r="H15" i="13"/>
  <c r="H10" i="13"/>
  <c r="H38" i="13"/>
  <c r="H8" i="13"/>
  <c r="H14" i="13"/>
  <c r="H20" i="13"/>
  <c r="H36" i="13"/>
  <c r="H13" i="13"/>
  <c r="H22" i="13"/>
  <c r="H24" i="13"/>
  <c r="H27" i="13"/>
  <c r="H29" i="13"/>
  <c r="H31" i="13"/>
  <c r="H11" i="13"/>
  <c r="H26" i="13"/>
  <c r="H17" i="13"/>
  <c r="H35" i="13"/>
  <c r="H39" i="13" l="1"/>
  <c r="M3" i="14"/>
  <c r="E53" i="5" l="1"/>
  <c r="M5" i="14"/>
  <c r="M7" i="14" s="1"/>
  <c r="M9" i="14"/>
  <c r="F31" i="10" l="1"/>
  <c r="G31" i="10" s="1"/>
  <c r="E29" i="10"/>
  <c r="F29" i="10" s="1"/>
  <c r="F24" i="10"/>
  <c r="G24" i="10" s="1"/>
  <c r="H24" i="10" s="1"/>
  <c r="F23" i="10"/>
  <c r="G23" i="10" s="1"/>
  <c r="H23" i="10" s="1"/>
  <c r="F22" i="10"/>
  <c r="G22" i="10" s="1"/>
  <c r="H22" i="10" s="1"/>
  <c r="C21" i="10"/>
  <c r="C19" i="10"/>
  <c r="B8" i="10"/>
  <c r="D19" i="10" s="1"/>
  <c r="E7" i="10"/>
  <c r="E6" i="10"/>
  <c r="F19" i="10" l="1"/>
  <c r="E5" i="10"/>
  <c r="F8" i="10"/>
  <c r="G29" i="10"/>
  <c r="G32" i="10" s="1"/>
  <c r="F32" i="10"/>
  <c r="B36" i="10" s="1"/>
  <c r="G19" i="10"/>
  <c r="F5" i="10"/>
  <c r="F7" i="10"/>
  <c r="B9" i="10"/>
  <c r="F6" i="10"/>
  <c r="E8" i="10"/>
  <c r="D20" i="10" l="1"/>
  <c r="F20" i="10" s="1"/>
  <c r="D21" i="10"/>
  <c r="F21" i="10" s="1"/>
  <c r="G21" i="10" s="1"/>
  <c r="H21" i="10" s="1"/>
  <c r="H19" i="10"/>
  <c r="C36" i="10"/>
  <c r="D36" i="10"/>
  <c r="G20" i="10" l="1"/>
  <c r="F25" i="10"/>
  <c r="C6" i="6" s="1"/>
  <c r="E60" i="5" l="1"/>
  <c r="E71" i="5" s="1"/>
  <c r="E6" i="6"/>
  <c r="C17" i="6"/>
  <c r="H20" i="10"/>
  <c r="H25" i="10" s="1"/>
  <c r="G25" i="10"/>
  <c r="B35" i="10" s="1"/>
  <c r="B37" i="10" s="1"/>
  <c r="G53" i="5"/>
  <c r="G48" i="5"/>
  <c r="G47" i="5"/>
  <c r="G46" i="5"/>
  <c r="G45" i="5"/>
  <c r="G44" i="5"/>
  <c r="G42" i="5"/>
  <c r="G60" i="5" l="1"/>
  <c r="D35" i="10"/>
  <c r="D37" i="10" s="1"/>
  <c r="C35" i="10"/>
  <c r="C37" i="10" s="1"/>
  <c r="F52" i="5" l="1"/>
  <c r="G54" i="5" s="1"/>
  <c r="G39" i="5" l="1"/>
  <c r="G78" i="5" s="1"/>
  <c r="E17" i="6" l="1"/>
  <c r="G71" i="5"/>
  <c r="G74" i="5" s="1"/>
  <c r="G76" i="5" s="1"/>
  <c r="G79" i="5" s="1"/>
  <c r="E22" i="6" l="1"/>
  <c r="F22" i="6"/>
  <c r="G22" i="6"/>
  <c r="C22" i="6"/>
  <c r="B22" i="6"/>
  <c r="B21" i="6" s="1"/>
  <c r="D22" i="6"/>
  <c r="C21" i="6" l="1"/>
  <c r="D21" i="6" s="1"/>
  <c r="E21" i="6" s="1"/>
  <c r="F21" i="6" s="1"/>
  <c r="G21" i="6" s="1"/>
</calcChain>
</file>

<file path=xl/sharedStrings.xml><?xml version="1.0" encoding="utf-8"?>
<sst xmlns="http://schemas.openxmlformats.org/spreadsheetml/2006/main" count="902" uniqueCount="483">
  <si>
    <t>County</t>
  </si>
  <si>
    <t>Station Name</t>
  </si>
  <si>
    <t>Alamance</t>
  </si>
  <si>
    <t>Burlington</t>
  </si>
  <si>
    <t>Anson</t>
  </si>
  <si>
    <t>Wadesboro</t>
  </si>
  <si>
    <t>Ashe</t>
  </si>
  <si>
    <t>Transou</t>
  </si>
  <si>
    <t>Avery</t>
  </si>
  <si>
    <t>Banner Elk</t>
  </si>
  <si>
    <t>Brunswick</t>
  </si>
  <si>
    <t>Southport 5 N</t>
  </si>
  <si>
    <t>Buncombe</t>
  </si>
  <si>
    <t>Asheville</t>
  </si>
  <si>
    <t>.</t>
  </si>
  <si>
    <t>Black Mountain</t>
  </si>
  <si>
    <t>Bent Creek</t>
  </si>
  <si>
    <t>Enka</t>
  </si>
  <si>
    <t>Burke</t>
  </si>
  <si>
    <t>Morganton</t>
  </si>
  <si>
    <t>Hickory</t>
  </si>
  <si>
    <t>Cabarrus</t>
  </si>
  <si>
    <t>Concord</t>
  </si>
  <si>
    <t>Caldwell</t>
  </si>
  <si>
    <t>Lenoir</t>
  </si>
  <si>
    <t>Carteret</t>
  </si>
  <si>
    <t>Morehead City 2 WNW</t>
  </si>
  <si>
    <t>Chatham</t>
  </si>
  <si>
    <t>Siler City 2 NW</t>
  </si>
  <si>
    <t>Cherokee</t>
  </si>
  <si>
    <t>Andrews 2 E</t>
  </si>
  <si>
    <t>Chowan</t>
  </si>
  <si>
    <t>Edenton</t>
  </si>
  <si>
    <t>Cleveland</t>
  </si>
  <si>
    <t>Shelby 2 NNE</t>
  </si>
  <si>
    <t>Columbus</t>
  </si>
  <si>
    <t>Whiteville 7 NW</t>
  </si>
  <si>
    <t>Craven</t>
  </si>
  <si>
    <t>New Bern FAA AP</t>
  </si>
  <si>
    <t>Cumberland</t>
  </si>
  <si>
    <t>Fayetteville</t>
  </si>
  <si>
    <t>Dare</t>
  </si>
  <si>
    <t>Hatteras</t>
  </si>
  <si>
    <t>Davidson</t>
  </si>
  <si>
    <t>Lexington</t>
  </si>
  <si>
    <t>Durham</t>
  </si>
  <si>
    <t>Edgecombe</t>
  </si>
  <si>
    <t>Rocky Mount 8 ESE</t>
  </si>
  <si>
    <t>Tarboro 1 S</t>
  </si>
  <si>
    <t>Gaston</t>
  </si>
  <si>
    <t>Gastonia</t>
  </si>
  <si>
    <t>Granville</t>
  </si>
  <si>
    <t>Oxford 2 SW</t>
  </si>
  <si>
    <t>Guilford</t>
  </si>
  <si>
    <t>High Point</t>
  </si>
  <si>
    <t>Greensboro Pump Station</t>
  </si>
  <si>
    <t>Greensboro WSO AP</t>
  </si>
  <si>
    <t>Haywood</t>
  </si>
  <si>
    <t>Canton 1 SW</t>
  </si>
  <si>
    <t>Waynesville 1 E</t>
  </si>
  <si>
    <t>Waterville 2</t>
  </si>
  <si>
    <t>Henderson</t>
  </si>
  <si>
    <t>Hendersonville 1 NE</t>
  </si>
  <si>
    <t>Hyde</t>
  </si>
  <si>
    <t>New Holland</t>
  </si>
  <si>
    <t>Iredell</t>
  </si>
  <si>
    <t>Statesville 2 NNE</t>
  </si>
  <si>
    <t>Jackson</t>
  </si>
  <si>
    <t>Cullowhee</t>
  </si>
  <si>
    <t>Johnston</t>
  </si>
  <si>
    <t>Smithfield</t>
  </si>
  <si>
    <t>Jones</t>
  </si>
  <si>
    <t>Maysville 6 W</t>
  </si>
  <si>
    <t>Lee</t>
  </si>
  <si>
    <t>Sanford 8 NE</t>
  </si>
  <si>
    <t>Kinston 5 E</t>
  </si>
  <si>
    <t>Macon</t>
  </si>
  <si>
    <t>Coweeta Exp Station</t>
  </si>
  <si>
    <t>Highlands 2 S</t>
  </si>
  <si>
    <t>Franklin 1 SSW</t>
  </si>
  <si>
    <t>Madison</t>
  </si>
  <si>
    <t>Marshall</t>
  </si>
  <si>
    <t>Hot Springs 2</t>
  </si>
  <si>
    <t>Martin</t>
  </si>
  <si>
    <t>Williamston 1 ENE</t>
  </si>
  <si>
    <t>McDowell</t>
  </si>
  <si>
    <t>Marion</t>
  </si>
  <si>
    <t>Mecklenburg</t>
  </si>
  <si>
    <t>Charlotte WSO AP</t>
  </si>
  <si>
    <t>Nash</t>
  </si>
  <si>
    <t>Nashville</t>
  </si>
  <si>
    <t>New Hanover</t>
  </si>
  <si>
    <t>Wilmington WSO AP</t>
  </si>
  <si>
    <t>Wilmington 7 N</t>
  </si>
  <si>
    <t>Northampton</t>
  </si>
  <si>
    <t>Orange</t>
  </si>
  <si>
    <t>Chapel Hill 2 W</t>
  </si>
  <si>
    <t>Pasquotank</t>
  </si>
  <si>
    <t>Elizabeth City FAA AP</t>
  </si>
  <si>
    <t>Pender</t>
  </si>
  <si>
    <t>Willard 4 SW</t>
  </si>
  <si>
    <t>Pitt</t>
  </si>
  <si>
    <t>Greenville</t>
  </si>
  <si>
    <t>Polk</t>
  </si>
  <si>
    <t>Tryon</t>
  </si>
  <si>
    <t>Randolph</t>
  </si>
  <si>
    <t>Asheboro 2 W</t>
  </si>
  <si>
    <t>Richmond</t>
  </si>
  <si>
    <t>Hamlet</t>
  </si>
  <si>
    <t>Robeson</t>
  </si>
  <si>
    <t>Lumberton 6 NW</t>
  </si>
  <si>
    <t>Rockingham</t>
  </si>
  <si>
    <t>Reidsville 2 NW</t>
  </si>
  <si>
    <t>Rowan</t>
  </si>
  <si>
    <t>Salisbury</t>
  </si>
  <si>
    <t>Rowan Research Station</t>
  </si>
  <si>
    <t>Sampson</t>
  </si>
  <si>
    <t>Clinton</t>
  </si>
  <si>
    <t>Scotland</t>
  </si>
  <si>
    <t>Laurinburg</t>
  </si>
  <si>
    <t>Stanly</t>
  </si>
  <si>
    <t>Albemarle 4 N</t>
  </si>
  <si>
    <t>Surry</t>
  </si>
  <si>
    <t>Mount Airy</t>
  </si>
  <si>
    <t>Transvylvania</t>
  </si>
  <si>
    <t>Pisgah Forest 1 N</t>
  </si>
  <si>
    <t>Brevard</t>
  </si>
  <si>
    <t>Union</t>
  </si>
  <si>
    <t>Monroe 4 SE</t>
  </si>
  <si>
    <t>Vance</t>
  </si>
  <si>
    <t>Henderson 2 NNW</t>
  </si>
  <si>
    <t>Wake</t>
  </si>
  <si>
    <t>Raleigh NCSU</t>
  </si>
  <si>
    <t>Raleigh 4 SW</t>
  </si>
  <si>
    <t>Raleigh-Durham WSO AP</t>
  </si>
  <si>
    <t>Washington</t>
  </si>
  <si>
    <t>Plymouth 5 E</t>
  </si>
  <si>
    <t>Watauga</t>
  </si>
  <si>
    <t>Blowing Rock</t>
  </si>
  <si>
    <t>Wayne</t>
  </si>
  <si>
    <t>Goldsboro 1 SSW</t>
  </si>
  <si>
    <t>Wilson</t>
  </si>
  <si>
    <t>Wilson 3 SW</t>
  </si>
  <si>
    <t>Yancey</t>
  </si>
  <si>
    <t>Celo 2 S</t>
  </si>
  <si>
    <t>Average growing season</t>
  </si>
  <si>
    <t>Typical days variance + or -</t>
  </si>
  <si>
    <t>Beets</t>
  </si>
  <si>
    <t>5ft          {</t>
  </si>
  <si>
    <t>Quadrant A</t>
  </si>
  <si>
    <t>Quadrant D</t>
  </si>
  <si>
    <t>Broccoli</t>
  </si>
  <si>
    <t>Vegetable Crop</t>
  </si>
  <si>
    <t>Brussel Sprouts</t>
  </si>
  <si>
    <t>Cabbage</t>
  </si>
  <si>
    <t>Carrots</t>
  </si>
  <si>
    <t>Cauliflower</t>
  </si>
  <si>
    <t>Eggplant</t>
  </si>
  <si>
    <t>Lettuce, head**</t>
  </si>
  <si>
    <t>Lettuce, leaf</t>
  </si>
  <si>
    <t>Muskmelon, cantaloupe**</t>
  </si>
  <si>
    <t>Cucumbers, long seedless</t>
  </si>
  <si>
    <t>Unit</t>
  </si>
  <si>
    <t>Total</t>
  </si>
  <si>
    <t>Cost</t>
  </si>
  <si>
    <t>Lime, Applied</t>
  </si>
  <si>
    <t>ton</t>
  </si>
  <si>
    <t>Nitrogen</t>
  </si>
  <si>
    <t>50lb bags</t>
  </si>
  <si>
    <t>Super Phosphate</t>
  </si>
  <si>
    <t>Potassium/Potash</t>
  </si>
  <si>
    <t>Pest Control</t>
  </si>
  <si>
    <t>Total Variable Cost</t>
  </si>
  <si>
    <t>Total Fixed Cost</t>
  </si>
  <si>
    <t>Total Cost</t>
  </si>
  <si>
    <t>Returns</t>
  </si>
  <si>
    <t>Net Returns over variable cost</t>
  </si>
  <si>
    <r>
      <t xml:space="preserve">9ft   </t>
    </r>
    <r>
      <rPr>
        <sz val="36"/>
        <color indexed="8"/>
        <rFont val="Helvetica Neue"/>
      </rPr>
      <t xml:space="preserve"> </t>
    </r>
  </si>
  <si>
    <t>rotate crops clockwise</t>
  </si>
  <si>
    <t>Section 1</t>
  </si>
  <si>
    <t>Section 2</t>
  </si>
  <si>
    <t>Section A,1: Green and bulb onions, garlic, shallots Leaks</t>
  </si>
  <si>
    <t>Section B,2: Cucumbers, Summer Squash, Winter Squash</t>
  </si>
  <si>
    <t>Section C,1: Snow and snap peas, green and dry beans</t>
  </si>
  <si>
    <t>Section C,2: Tomatoes, peppers, eggplant</t>
  </si>
  <si>
    <t>Section D, 1: Lettuce, Endive</t>
  </si>
  <si>
    <t>Turnips, Kale, Asian greens, Arugula</t>
  </si>
  <si>
    <t>Parsley</t>
  </si>
  <si>
    <t>Okra</t>
  </si>
  <si>
    <t>Broad Fork</t>
  </si>
  <si>
    <t>Seeders</t>
  </si>
  <si>
    <t>Harvest Cart</t>
  </si>
  <si>
    <t>Sprayer</t>
  </si>
  <si>
    <t>Harvest Baskets, scales</t>
  </si>
  <si>
    <t>Crop</t>
  </si>
  <si>
    <t>Water Source</t>
  </si>
  <si>
    <t>Resources for this budget:</t>
  </si>
  <si>
    <t>http://cdn.dripworks.com/downloads/details/gp_kdt_dlx001.pdf</t>
  </si>
  <si>
    <t>Irrigation plan</t>
  </si>
  <si>
    <t>Irrigation kit pricing</t>
  </si>
  <si>
    <t>http://www.dripworks.com/product/KDT3</t>
  </si>
  <si>
    <t>Resources for this Budget:</t>
  </si>
  <si>
    <t>http://www.tractorhouse.com/drilldown/manufacturers.aspx?catid=1110</t>
  </si>
  <si>
    <t>http://cru.cahe.wsu.edu/CEPublications/EM032E/EM032E.pdf</t>
  </si>
  <si>
    <t>WSU Market Garden Resource</t>
  </si>
  <si>
    <t>Vegetable Family Quick Guide</t>
  </si>
  <si>
    <t>http://www.groworganic.com/organic-gardening/articles/quick-guide-to-vegetable-families-for-crop-rotation</t>
  </si>
  <si>
    <t>irrigation kit pricing:</t>
  </si>
  <si>
    <t>Market Garden Start up Guide:</t>
  </si>
  <si>
    <t>[-----9ft-----]</t>
  </si>
  <si>
    <t>drip tape</t>
  </si>
  <si>
    <t>flex hose</t>
  </si>
  <si>
    <t>Annual rotation direction</t>
  </si>
  <si>
    <t>rows</t>
  </si>
  <si>
    <t>Used Tractor resource:</t>
  </si>
  <si>
    <t>Parsnips</t>
  </si>
  <si>
    <t>http://www.lsuagcenter.com/en/lawn_garden/home_gardening/vegetables/Expected+Vegetable+Garden+Yields.htm</t>
  </si>
  <si>
    <t>Total Start up cost</t>
  </si>
  <si>
    <t>http://www.ers.usda.gov/media/935958/ah697_002.pdf</t>
  </si>
  <si>
    <t>Annual Depreciation Cost</t>
  </si>
  <si>
    <t>Peas, Southern</t>
  </si>
  <si>
    <t>Section A,2</t>
  </si>
  <si>
    <t>Section A,1</t>
  </si>
  <si>
    <t>Section D,1</t>
  </si>
  <si>
    <t>Section D,2</t>
  </si>
  <si>
    <t>B,</t>
  </si>
  <si>
    <t>C,</t>
  </si>
  <si>
    <t>Peppers, Sweet</t>
  </si>
  <si>
    <t>Peppers, Green</t>
  </si>
  <si>
    <t>Potatoes, Irish (seed tubers)</t>
  </si>
  <si>
    <t>Pumpkins</t>
  </si>
  <si>
    <t>Radishes**</t>
  </si>
  <si>
    <t>Squash, summer</t>
  </si>
  <si>
    <t>Squash, winter</t>
  </si>
  <si>
    <t>Tomatoes</t>
  </si>
  <si>
    <t>Turnip, greens</t>
  </si>
  <si>
    <t>Turnip, roots</t>
  </si>
  <si>
    <t>Watermelon**</t>
  </si>
  <si>
    <t>Farm Vehicle</t>
  </si>
  <si>
    <t>Onions (dry)</t>
  </si>
  <si>
    <t>Field Layout</t>
  </si>
  <si>
    <t>GPM/ acre</t>
  </si>
  <si>
    <t>Size of Field (acres)</t>
  </si>
  <si>
    <t>Feet of row/acre</t>
  </si>
  <si>
    <t>Number of rows per acre</t>
  </si>
  <si>
    <t>Price Information</t>
  </si>
  <si>
    <t>Item</t>
  </si>
  <si>
    <t>Description</t>
  </si>
  <si>
    <t>Feet per Roll</t>
  </si>
  <si>
    <t>Price per Roll</t>
  </si>
  <si>
    <t>Roll of Drip Tape</t>
  </si>
  <si>
    <t>8 mil</t>
  </si>
  <si>
    <t>4"</t>
  </si>
  <si>
    <t>Fixed Costs</t>
  </si>
  <si>
    <t>Input/Item</t>
  </si>
  <si>
    <t>Cost/Unit</t>
  </si>
  <si>
    <t>Quantity</t>
  </si>
  <si>
    <t>Useful Life (years)</t>
  </si>
  <si>
    <t>Total Annual Cost</t>
  </si>
  <si>
    <t>Annual Cost per Acre</t>
  </si>
  <si>
    <t>Drip Tape</t>
  </si>
  <si>
    <t>foot</t>
  </si>
  <si>
    <t>Tube Fittings</t>
  </si>
  <si>
    <t>piece</t>
  </si>
  <si>
    <t>Manifold (Valves, filter, etc.)</t>
  </si>
  <si>
    <t>Pump</t>
  </si>
  <si>
    <t>Installation Labor</t>
  </si>
  <si>
    <t>hour</t>
  </si>
  <si>
    <t>Totals</t>
  </si>
  <si>
    <t>Annual Operating Costs</t>
  </si>
  <si>
    <t>Price/gallon</t>
  </si>
  <si>
    <t>Inches of Irrigation Applied per Acre per Year</t>
  </si>
  <si>
    <t>Cost per Acre per Year</t>
  </si>
  <si>
    <t>Fuel</t>
  </si>
  <si>
    <t>Price/hour</t>
  </si>
  <si>
    <t>Hours/Year</t>
  </si>
  <si>
    <t>Operating Labor</t>
  </si>
  <si>
    <t>Per Acre</t>
  </si>
  <si>
    <t>Per Acre Inch</t>
  </si>
  <si>
    <t>Annual Fixed Costs</t>
  </si>
  <si>
    <t>Hours to Apply 0.25 Inch</t>
  </si>
  <si>
    <t>Pump Fuel Use Rate (gal. H2O pumped per gal. fuel)</t>
  </si>
  <si>
    <t>Gallons of H2O Applied per Year</t>
  </si>
  <si>
    <t xml:space="preserve">http://www.amazon.com/gp/product/0865717656/ref=as_li_qf_sp_asin_il_tl?ie=UTF8&amp;camp=1789&amp;creative=9325&amp;creativeASIN=0865717656&amp;linkCode=as2&amp;tag=permacuappret-20&amp;linkId=XPT4XD3XSKOATXAS </t>
  </si>
  <si>
    <t xml:space="preserve">http://douglas.uwex.edu/files/2010/05/Market-Gardening-Getting-Started-ATTRA.pdf </t>
  </si>
  <si>
    <t xml:space="preserve">http://www.dripworks.com/product/KDT3 </t>
  </si>
  <si>
    <t>Variable Cost/Acre</t>
  </si>
  <si>
    <t>Fixed Cost/Acre</t>
  </si>
  <si>
    <t>Potatoes, Sweet (planted by slips)</t>
  </si>
  <si>
    <t>Use this sheet to plan how many rows you will put in of each crop based on the space you have in your rotation</t>
  </si>
  <si>
    <t>Useful Life</t>
  </si>
  <si>
    <t>harvest</t>
  </si>
  <si>
    <t>maintain</t>
  </si>
  <si>
    <t>wash/pack</t>
  </si>
  <si>
    <t>Land Rent</t>
  </si>
  <si>
    <t>Estimated Returns Year 1</t>
  </si>
  <si>
    <t>Estimated Returns Year 2</t>
  </si>
  <si>
    <t>Estimated Returns Year 3</t>
  </si>
  <si>
    <t xml:space="preserve">Estimated Returns Year 4 </t>
  </si>
  <si>
    <t>per fruit</t>
  </si>
  <si>
    <t>Per bunch</t>
  </si>
  <si>
    <t>per head</t>
  </si>
  <si>
    <t>Cover Crops</t>
  </si>
  <si>
    <t>Crop Type</t>
  </si>
  <si>
    <t>Early Season</t>
  </si>
  <si>
    <t>Late Season</t>
  </si>
  <si>
    <t>Rows</t>
  </si>
  <si>
    <t>Mid Season</t>
  </si>
  <si>
    <t>Total plant-harvest Labor</t>
  </si>
  <si>
    <t>http://www.roxburyfarm.com/</t>
  </si>
  <si>
    <t>http://www.ncagr.gov/markets/mktnews/retail_farmers_markets_reports.htm</t>
  </si>
  <si>
    <t>Farmers Market Prices:</t>
  </si>
  <si>
    <t>South Urban Grocery Prices:</t>
  </si>
  <si>
    <t>http://www.bls.gov/regions/mid-atlantic/data/averageretailfoodandenergyprices_usandsouth_table.htm</t>
  </si>
  <si>
    <t xml:space="preserve"> 30% of Production</t>
  </si>
  <si>
    <t>50% of production</t>
  </si>
  <si>
    <t>75% of production</t>
  </si>
  <si>
    <t>100% production</t>
  </si>
  <si>
    <t>*Time to get your product to the consumer(marketing) is not included in this labor estimate</t>
  </si>
  <si>
    <t>Estimated prices from Johnny seeds:</t>
  </si>
  <si>
    <t>http://www.johnnyseeds.com/</t>
  </si>
  <si>
    <t>hours</t>
  </si>
  <si>
    <t>Net Returns</t>
  </si>
  <si>
    <r>
      <t xml:space="preserve">Use this sheet to estimate your average price at market:                       </t>
    </r>
    <r>
      <rPr>
        <sz val="16"/>
        <color theme="1"/>
        <rFont val="Calibri"/>
        <family val="2"/>
        <scheme val="minor"/>
      </rPr>
      <t>be aware that current listed prices are a premium based on niche market prices</t>
    </r>
  </si>
  <si>
    <t>Receipts/Acre</t>
  </si>
  <si>
    <t>Total Season Yield</t>
  </si>
  <si>
    <t>Total Receipts</t>
  </si>
  <si>
    <t>Labor Per week at 40 weeks</t>
  </si>
  <si>
    <t>Rakes, shovels, wheel barrow, etc..</t>
  </si>
  <si>
    <t>Use these resource below to develop your own budget</t>
  </si>
  <si>
    <t xml:space="preserve">The Market Gardener: A Successful Grower's Handbook </t>
  </si>
  <si>
    <t>Yields 100 bunches per 100 ft.</t>
  </si>
  <si>
    <t>Spinach</t>
  </si>
  <si>
    <t>yields 40 fruit per 100ft</t>
  </si>
  <si>
    <t>Expected yields from LSU</t>
  </si>
  <si>
    <t>Average Weight Guide</t>
  </si>
  <si>
    <t>**Prices and yields can be based on other other factors and not pounds, see notes right of the table for each row</t>
  </si>
  <si>
    <t>***Estimated Retail Price per lb./head/ear/ fruit/stalk</t>
  </si>
  <si>
    <t>Cabbage, Chinese**</t>
  </si>
  <si>
    <t>yield 80 heads per 100 ft.</t>
  </si>
  <si>
    <t>Kohlrabi</t>
  </si>
  <si>
    <t>yields 100 heads per 100 feet</t>
  </si>
  <si>
    <t>yields 100 fruit</t>
  </si>
  <si>
    <t>Peas, English</t>
  </si>
  <si>
    <t>Section D, 2: Cabbage, Broccoli, Cauliflower, Brussel Sprouts, Radishes</t>
  </si>
  <si>
    <t>[---------------------------------------------100 ft.----------------------------------------------]</t>
  </si>
  <si>
    <t>Section A, 2: Carrots, Celery, parsnips, parsley, dill, cilantro</t>
  </si>
  <si>
    <t>Section B,1: Beets, Chard, Spinach</t>
  </si>
  <si>
    <t>Irrigation line</t>
  </si>
  <si>
    <t>Calculations Based on Tape Flow Rate</t>
  </si>
  <si>
    <t>Tape Flow Rate (gym/100 ft.)</t>
  </si>
  <si>
    <t>Distance Between Row Centers (ft.)</t>
  </si>
  <si>
    <t>Average Row Length (ft.)</t>
  </si>
  <si>
    <t>Roll of Lay flat</t>
  </si>
  <si>
    <t>Lay flat Supply Tube</t>
  </si>
  <si>
    <t>Transplant starter house</t>
  </si>
  <si>
    <t>Benches and soil block tools</t>
  </si>
  <si>
    <t>annual</t>
  </si>
  <si>
    <t>allowance</t>
  </si>
  <si>
    <t>Equipment/Vehicle Maint</t>
  </si>
  <si>
    <t>Days at Market</t>
  </si>
  <si>
    <t>Electric Fencing (deer fence)</t>
  </si>
  <si>
    <t>Crop Labor Estimates per Row</t>
  </si>
  <si>
    <t>Tiller + Accessories</t>
  </si>
  <si>
    <t>Depr. Expense</t>
  </si>
  <si>
    <t>Start Cost</t>
  </si>
  <si>
    <t>Cold Room (converted shed)</t>
  </si>
  <si>
    <t>Row Covers, insect netting, hoops</t>
  </si>
  <si>
    <t>***Use the Price sheet to estimate what price you will sell for at the market</t>
  </si>
  <si>
    <t>Other Fixed Cost</t>
  </si>
  <si>
    <t>Transplants or Seeds Needed per 100 ft</t>
  </si>
  <si>
    <t>Beans, pole</t>
  </si>
  <si>
    <t>Beans, bush</t>
  </si>
  <si>
    <t>Seeds per lb</t>
  </si>
  <si>
    <t>Seed price per 1000 or per lb on Jonnny seeds</t>
  </si>
  <si>
    <t>Your seed cost per row</t>
  </si>
  <si>
    <t>*Flowering crops are assumed transplanted, all other crops are sown by seed</t>
  </si>
  <si>
    <t>Translpants per 1000 seed</t>
  </si>
  <si>
    <t>* All plants listed on this sheet are presumed to be transplanted from a starter house</t>
  </si>
  <si>
    <t>Seed price per 1000 OR per lb on Jonnny seeds</t>
  </si>
  <si>
    <t>Inches spacing reccomencation</t>
  </si>
  <si>
    <t>Seeds per 100ft</t>
  </si>
  <si>
    <t>Seeds per lb               (if listed per pound)</t>
  </si>
  <si>
    <t>SEED SPAICING CALCULATOR</t>
  </si>
  <si>
    <t>Seed Count</t>
  </si>
  <si>
    <t># Seeds Recommended @ each planting</t>
  </si>
  <si>
    <t>SEEDS PER LB. CALCULATOR</t>
  </si>
  <si>
    <t>Seeds per oz</t>
  </si>
  <si>
    <t>Lettuce</t>
  </si>
  <si>
    <t>southern peas</t>
  </si>
  <si>
    <t>Potatoes</t>
  </si>
  <si>
    <t>sweet potatoes</t>
  </si>
  <si>
    <t>Turnips</t>
  </si>
  <si>
    <t>Spinich</t>
  </si>
  <si>
    <t>Lettuce leaf</t>
  </si>
  <si>
    <t>https://njaes.rutgers.edu/pubs/urbanfringe/pdfs/urbanfringe-v07n01.pdf</t>
  </si>
  <si>
    <t>http://www.johnnyseeds.com/assets/information/direct_seeded_vegetable_crops_calculation_yield_charts.pdf</t>
  </si>
  <si>
    <t>Johnny Seed Yeilds</t>
  </si>
  <si>
    <t>Rutgers Yeilds</t>
  </si>
  <si>
    <t>http://edgecombe.ces.ncsu.edu/files/library/33/production%20data%20table%20edit[1].pdf</t>
  </si>
  <si>
    <t>Rows Planted per 3' bed</t>
  </si>
  <si>
    <t>estimated gross sales per bed for one crop</t>
  </si>
  <si>
    <t>Number of rows per bed</t>
  </si>
  <si>
    <t>Gross sales per bed early season based on production</t>
  </si>
  <si>
    <t>yield per 100 ft. row Average (lbs./head/stalks/fruit/ears)</t>
  </si>
  <si>
    <t>Seed Cost Per Bed</t>
  </si>
  <si>
    <t>Seed Cost per Bed</t>
  </si>
  <si>
    <t>Your Total Seed Cost Per Crop</t>
  </si>
  <si>
    <t>Total Seed Cost Per Crop</t>
  </si>
  <si>
    <t># of Beds Planted during the year</t>
  </si>
  <si>
    <t>*plants needed per 100 ft assumes you are following the directions from Johnny seeds under DIRECT SEEDING</t>
  </si>
  <si>
    <t>Decide your # of beds  per crop using the garden space planner sheet (max = 5 beds per crop, max= 25)</t>
  </si>
  <si>
    <t>Kale</t>
  </si>
  <si>
    <t>Seeded Crops (beans, brassicas, and roots)</t>
  </si>
  <si>
    <t>leafy greens (more harvest and wash labor)</t>
  </si>
  <si>
    <t>prep/seed/plant</t>
  </si>
  <si>
    <t>time with transplants</t>
  </si>
  <si>
    <t>Labor standards for commercial growers:</t>
  </si>
  <si>
    <t>*Estimates are based on conversations with growers, each grower should take time samples to determine their own labor estimates</t>
  </si>
  <si>
    <t>*Estimates are based on labor investments from transplanting/seeding to wash and pack on a per row basis</t>
  </si>
  <si>
    <t>*We assume growers are following johny seed instructions for care</t>
  </si>
  <si>
    <t>Estimate your labor per 100ft row here</t>
  </si>
  <si>
    <t>*Seeded Crops: we assume that seeded crops will take a fair amount of bed prep, thinning, and weeding comparable to leafy greens but less time for harvest wash and pack</t>
  </si>
  <si>
    <t>hours/day at 5 day work week</t>
  </si>
  <si>
    <t>Seasonal labor hours</t>
  </si>
  <si>
    <t>*Transplants per 1000 presumes some losses based on germination rate and disease based on Jonny Seeds estimates</t>
  </si>
  <si>
    <t>*Varietes chosen were based on disease resistance to southern climate, marketablity, and cost considerations at the discression of the budget builder, this sheet is set up so you can pick your varieties if you choose</t>
  </si>
  <si>
    <t>Inches Spacing between Rows</t>
  </si>
  <si>
    <t>Inches Spacing in row</t>
  </si>
  <si>
    <t>Used Truck for Farm</t>
  </si>
  <si>
    <t>Used Tiller + Accessories</t>
  </si>
  <si>
    <t>Drip Irrigation System (well present)</t>
  </si>
  <si>
    <t>Estimated Returns Year 5</t>
  </si>
  <si>
    <t>Estimated Returns Year 6</t>
  </si>
  <si>
    <t>Investment Payback</t>
  </si>
  <si>
    <t>*We assume rows can be planted with staggered spacing to get more plants in on a 3ft bed, we assume a 2ft space between rows for walking and working</t>
  </si>
  <si>
    <t>*All plants listed on this sheet are presumed to be started from seed directly in the garden and include: leaf crops, brassicas, and bean crops</t>
  </si>
  <si>
    <t>Sows how many Feet in row</t>
  </si>
  <si>
    <t>Seeds Needed per row</t>
  </si>
  <si>
    <t>Between Row Spacing</t>
  </si>
  <si>
    <t>Carrots, Celery, parsnips, parsley, dill, cilantro</t>
  </si>
  <si>
    <t>, Radishes, Turnips, Kale, Asian greens, Arugula</t>
  </si>
  <si>
    <t>Section D, 2 and D, 1: Cabbage, Broccoli, Cauliflower, Brussel Sprouts</t>
  </si>
  <si>
    <t>Plant anywhere: Lettuce, Endive, Sunflowers, Snow and snap peas</t>
  </si>
  <si>
    <t>Section C,1 and C,2: Tomatoes, peppers, eggplant</t>
  </si>
  <si>
    <t>, green and dry beans, Beets, Chard, Spinach</t>
  </si>
  <si>
    <t>Section A,1 and A,2: Green and bulb onions, garlic, shallots Leaks</t>
  </si>
  <si>
    <t>Section B,1 and B,2: Cucumbers, Summer Squash, Winter Squash, okra</t>
  </si>
  <si>
    <t>Decide your # of beds  per crop using the garden space planner sheet (max = 5 beds per crop, max= 20)</t>
  </si>
  <si>
    <t>USE THIS SHEET TO ESTIMATE YOUR LABOR OR USE NUMBERS ALREADY ENTERED</t>
  </si>
  <si>
    <t>USE THIS SHEET TO ESTIMATE YOUR START UP COST</t>
  </si>
  <si>
    <t>USE THIS SHEET IN CONJUCTION WITH JOHNNY SEEDS TO FILL IN THE VALUES FOR THE VARIETIES YOU LIKE OR USE THE NUMBERS PROVIDED</t>
  </si>
  <si>
    <t>EARLY SEASON CROPS AT FULL CAPACITY:</t>
  </si>
  <si>
    <t>use this sheet to estimate how many beds of each crop you will plant during the year</t>
  </si>
  <si>
    <t>MID SEASON CROPS AT FULL CAPACITY</t>
  </si>
  <si>
    <t>NCSU Extension Yields</t>
  </si>
  <si>
    <t>*Modified from University of Delaware: http://extension.udel.edu/ag/vegetable-fruit-resources/vegetable-small-fruits-program/research-reports-fact-sheets/vegetable-crop-budgets-irrigation-cost-calculators/</t>
  </si>
  <si>
    <t>Irrigation Cost Assumptions: DO NOT USE THIS SHEET</t>
  </si>
  <si>
    <t>*Drip Irrigation System</t>
  </si>
  <si>
    <t>*Owner Labor</t>
  </si>
  <si>
    <t>*Supplies</t>
  </si>
  <si>
    <t xml:space="preserve">*Market Cost </t>
  </si>
  <si>
    <t>*Market cost assumes the cost of a person at the market for a day for 8 hours and labor to deliver</t>
  </si>
  <si>
    <t>Average Market Price per lbs.</t>
  </si>
  <si>
    <t>estimate your cost</t>
  </si>
  <si>
    <t>doll</t>
  </si>
  <si>
    <t>*Supplies are miscellaneous expenses such as rope, wire, stakes, and repairs that might be needed throughout the growing season</t>
  </si>
  <si>
    <t>lbs.</t>
  </si>
  <si>
    <t>*Estimated your retail price per lbs./head/ear/ fruit/stalk</t>
  </si>
  <si>
    <t>Transplanted crops (flowering fruiting crops)</t>
  </si>
  <si>
    <t>Estimated Cost $10/hrs.</t>
  </si>
  <si>
    <t>*Leafy Greens: we assume that leafy greens are planted according to johhny seed directions and that bed preparation, thinning, harvest and wash are more time consuming than the other crops</t>
  </si>
  <si>
    <t>*Transplanted Crops: we assume transplanting includes making soil bricks, seeding, thinning, moving up to larger soil brick, fertilization, watering, and pest control all by hand for the number of plants transplanted to each row- we assume planting time is much lower and that maintenance time will include pest control by organic standards</t>
  </si>
  <si>
    <t>Returns on Investment</t>
  </si>
  <si>
    <t>*Seed-Plant Cost</t>
  </si>
  <si>
    <t>*Drip irrigation assumes a well is present already and all crops are automatically irrigated by system</t>
  </si>
  <si>
    <t>*Labor hours are assumed as wages paid to owner operator only, assumes hand weeding, hand harvest, pack, and wash</t>
  </si>
  <si>
    <t>*Gas</t>
  </si>
  <si>
    <t>*Gas estimate in row is mileage, mpg, and cost of gas respectively</t>
  </si>
  <si>
    <t>*Seeding Cost is for transplants of cucurbits, tomatoes, peppers, melons, and okra; all other crops are direct seeded. Transplaning cost is captured in labor and materials at start up</t>
  </si>
  <si>
    <t>Market Garden Enterprise Budget 1 acre, 100ft rows</t>
  </si>
  <si>
    <t>*Time value of money is not considered, all investments are considered cash investments from savings</t>
  </si>
  <si>
    <t>LATE SEASON CROPS AT FULL CAPACITY:</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</si>
</sst>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7" formatCode="&quot;$&quot;#,##0.00_);\(&quot;$&quot;#,##0.00\)"/>
    <numFmt numFmtId="8" formatCode="&quot;$&quot;#,##0.00_);[Red]\(&quot;$&quot;#,##0.00\)"/>
    <numFmt numFmtId="44" formatCode="_(&quot;$&quot;* #,##0.00_);_(&quot;$&quot;* \(#,##0.00\);_(&quot;$&quot;* &quot;-&quot;??_);_(@_)"/>
    <numFmt numFmtId="164" formatCode="&quot;$&quot;#,##0.00"/>
    <numFmt numFmtId="165" formatCode="0.0"/>
    <numFmt numFmtId="166" formatCode="&quot;$&quot;#,##0.00;[Red]&quot;$&quot;#,##0.00"/>
    <numFmt numFmtId="167" formatCode="0.0000"/>
  </numFmts>
  <fonts count="34">
    <font>
      <sz val="11"/>
      <color theme="1"/>
      <name val="Calibri"/>
      <family val="2"/>
      <scheme val="minor"/>
    </font>
    <font>
      <b/>
      <sz val="11"/>
      <color theme="1"/>
      <name val="Calibri"/>
      <family val="2"/>
      <scheme val="minor"/>
    </font>
    <font>
      <b/>
      <sz val="18"/>
      <color theme="1"/>
      <name val="Calibri"/>
      <family val="2"/>
      <scheme val="minor"/>
    </font>
    <font>
      <sz val="12"/>
      <color theme="1"/>
      <name val="Calibri"/>
      <family val="2"/>
      <scheme val="minor"/>
    </font>
    <font>
      <u/>
      <sz val="11"/>
      <color theme="10"/>
      <name val="Calibri"/>
      <family val="2"/>
      <scheme val="minor"/>
    </font>
    <font>
      <b/>
      <sz val="14"/>
      <color theme="1"/>
      <name val="Calibri"/>
      <family val="2"/>
      <scheme val="minor"/>
    </font>
    <font>
      <b/>
      <sz val="12"/>
      <color theme="1"/>
      <name val="Calibri"/>
      <family val="2"/>
      <scheme val="minor"/>
    </font>
    <font>
      <vertAlign val="superscript"/>
      <sz val="9"/>
      <color theme="1"/>
      <name val="Calibri"/>
      <family val="2"/>
      <scheme val="minor"/>
    </font>
    <font>
      <b/>
      <sz val="11"/>
      <color rgb="FF333333"/>
      <name val="Arial"/>
      <family val="2"/>
    </font>
    <font>
      <sz val="11"/>
      <color rgb="FF333333"/>
      <name val="Arial"/>
      <family val="2"/>
    </font>
    <font>
      <b/>
      <sz val="11"/>
      <color indexed="8"/>
      <name val="Helvetica Neue"/>
    </font>
    <font>
      <sz val="10"/>
      <color indexed="8"/>
      <name val="Helvetica Neue"/>
    </font>
    <font>
      <sz val="36"/>
      <color indexed="8"/>
      <name val="Helvetica Neue"/>
    </font>
    <font>
      <sz val="11"/>
      <name val="Calibri"/>
      <family val="2"/>
      <scheme val="minor"/>
    </font>
    <font>
      <sz val="11"/>
      <color theme="1"/>
      <name val="Calibri"/>
      <family val="2"/>
      <scheme val="minor"/>
    </font>
    <font>
      <b/>
      <sz val="11"/>
      <name val="Calibri"/>
      <family val="2"/>
      <scheme val="minor"/>
    </font>
    <font>
      <b/>
      <sz val="11"/>
      <color indexed="8"/>
      <name val="Calibri"/>
      <family val="2"/>
      <scheme val="minor"/>
    </font>
    <font>
      <b/>
      <sz val="10"/>
      <color rgb="FFC00000"/>
      <name val="Arial"/>
      <family val="2"/>
    </font>
    <font>
      <b/>
      <sz val="10"/>
      <name val="Calibri"/>
      <family val="2"/>
    </font>
    <font>
      <sz val="10"/>
      <color indexed="8"/>
      <name val="Calibri"/>
      <family val="2"/>
    </font>
    <font>
      <sz val="10"/>
      <name val="Calibri"/>
      <family val="2"/>
    </font>
    <font>
      <b/>
      <sz val="10"/>
      <color indexed="8"/>
      <name val="Calibri"/>
      <family val="2"/>
    </font>
    <font>
      <sz val="10"/>
      <color indexed="9"/>
      <name val="Calibri"/>
      <family val="2"/>
    </font>
    <font>
      <b/>
      <sz val="16"/>
      <color theme="1"/>
      <name val="Calibri"/>
      <family val="2"/>
      <scheme val="minor"/>
    </font>
    <font>
      <b/>
      <sz val="16"/>
      <color rgb="FF222222"/>
      <name val="Arial"/>
      <family val="2"/>
    </font>
    <font>
      <b/>
      <sz val="18"/>
      <color rgb="FF222222"/>
      <name val="Arial"/>
      <family val="2"/>
    </font>
    <font>
      <sz val="16"/>
      <color theme="1"/>
      <name val="Calibri"/>
      <family val="2"/>
      <scheme val="minor"/>
    </font>
    <font>
      <sz val="14"/>
      <color theme="1"/>
      <name val="Calibri"/>
      <family val="2"/>
      <scheme val="minor"/>
    </font>
    <font>
      <sz val="18"/>
      <color theme="1"/>
      <name val="Calibri"/>
      <family val="2"/>
      <scheme val="minor"/>
    </font>
    <font>
      <sz val="14"/>
      <name val="Calibri"/>
      <family val="2"/>
      <scheme val="minor"/>
    </font>
    <font>
      <b/>
      <sz val="14"/>
      <name val="Calibri"/>
      <family val="2"/>
      <scheme val="minor"/>
    </font>
    <font>
      <b/>
      <sz val="20"/>
      <color theme="1"/>
      <name val="Calibri"/>
      <family val="2"/>
      <scheme val="minor"/>
    </font>
    <font>
      <b/>
      <sz val="22"/>
      <color theme="1"/>
      <name val="Calibri"/>
      <family val="2"/>
      <scheme val="minor"/>
    </font>
    <font>
      <b/>
      <sz val="22"/>
      <name val="Calibri"/>
      <family val="2"/>
    </font>
  </fonts>
  <fills count="12">
    <fill>
      <patternFill patternType="none"/>
    </fill>
    <fill>
      <patternFill patternType="gray125"/>
    </fill>
    <fill>
      <patternFill patternType="solid">
        <fgColor theme="0" tint="-0.14999847407452621"/>
        <bgColor indexed="64"/>
      </patternFill>
    </fill>
    <fill>
      <patternFill patternType="solid">
        <fgColor rgb="FFFFFFFF"/>
        <bgColor indexed="64"/>
      </patternFill>
    </fill>
    <fill>
      <patternFill patternType="solid">
        <fgColor rgb="FFF9F9F9"/>
        <bgColor indexed="64"/>
      </patternFill>
    </fill>
    <fill>
      <patternFill patternType="solid">
        <fgColor indexed="22"/>
        <bgColor indexed="64"/>
      </patternFill>
    </fill>
    <fill>
      <patternFill patternType="solid">
        <fgColor rgb="FFFFFF00"/>
        <bgColor indexed="64"/>
      </patternFill>
    </fill>
    <fill>
      <patternFill patternType="solid">
        <fgColor theme="0" tint="-0.499984740745262"/>
        <bgColor indexed="64"/>
      </patternFill>
    </fill>
    <fill>
      <patternFill patternType="solid">
        <fgColor theme="5" tint="-0.249977111117893"/>
        <bgColor indexed="64"/>
      </patternFill>
    </fill>
    <fill>
      <patternFill patternType="solid">
        <fgColor theme="7" tint="-0.249977111117893"/>
        <bgColor indexed="64"/>
      </patternFill>
    </fill>
    <fill>
      <patternFill patternType="solid">
        <fgColor theme="4" tint="0.39997558519241921"/>
        <bgColor indexed="64"/>
      </patternFill>
    </fill>
    <fill>
      <patternFill patternType="solid">
        <fgColor theme="9" tint="0.39997558519241921"/>
        <bgColor indexed="64"/>
      </patternFill>
    </fill>
  </fills>
  <borders count="47">
    <border>
      <left/>
      <right/>
      <top/>
      <bottom/>
      <diagonal/>
    </border>
    <border>
      <left/>
      <right/>
      <top/>
      <bottom style="medium">
        <color indexed="64"/>
      </bottom>
      <diagonal/>
    </border>
    <border>
      <left style="thin">
        <color indexed="64"/>
      </left>
      <right style="thin">
        <color auto="1"/>
      </right>
      <top style="thin">
        <color indexed="64"/>
      </top>
      <bottom/>
      <diagonal/>
    </border>
    <border>
      <left style="thin">
        <color auto="1"/>
      </left>
      <right style="thin">
        <color auto="1"/>
      </right>
      <top/>
      <bottom/>
      <diagonal/>
    </border>
    <border>
      <left/>
      <right/>
      <top style="medium">
        <color rgb="FFDDDDDD"/>
      </top>
      <bottom/>
      <diagonal/>
    </border>
    <border>
      <left style="medium">
        <color indexed="64"/>
      </left>
      <right/>
      <top style="medium">
        <color indexed="64"/>
      </top>
      <bottom style="thick">
        <color rgb="FFDDDDDD"/>
      </bottom>
      <diagonal/>
    </border>
    <border>
      <left/>
      <right/>
      <top style="medium">
        <color indexed="64"/>
      </top>
      <bottom style="thick">
        <color rgb="FFDDDDDD"/>
      </bottom>
      <diagonal/>
    </border>
    <border>
      <left/>
      <right style="medium">
        <color indexed="64"/>
      </right>
      <top style="medium">
        <color indexed="64"/>
      </top>
      <bottom style="thick">
        <color rgb="FFDDDDDD"/>
      </bottom>
      <diagonal/>
    </border>
    <border>
      <left style="medium">
        <color indexed="64"/>
      </left>
      <right/>
      <top style="medium">
        <color rgb="FFDDDDDD"/>
      </top>
      <bottom/>
      <diagonal/>
    </border>
    <border>
      <left/>
      <right style="medium">
        <color indexed="64"/>
      </right>
      <top style="medium">
        <color rgb="FFDDDDDD"/>
      </top>
      <bottom/>
      <diagonal/>
    </border>
    <border>
      <left style="medium">
        <color indexed="64"/>
      </left>
      <right/>
      <top style="medium">
        <color rgb="FFDDDDDD"/>
      </top>
      <bottom style="medium">
        <color indexed="64"/>
      </bottom>
      <diagonal/>
    </border>
    <border>
      <left/>
      <right/>
      <top style="medium">
        <color rgb="FFDDDDDD"/>
      </top>
      <bottom style="medium">
        <color indexed="64"/>
      </bottom>
      <diagonal/>
    </border>
    <border>
      <left/>
      <right style="medium">
        <color indexed="64"/>
      </right>
      <top style="medium">
        <color rgb="FFDDDDDD"/>
      </top>
      <bottom style="medium">
        <color indexed="64"/>
      </bottom>
      <diagonal/>
    </border>
    <border>
      <left/>
      <right/>
      <top/>
      <bottom style="thin">
        <color indexed="64"/>
      </bottom>
      <diagonal/>
    </border>
    <border>
      <left style="thin">
        <color auto="1"/>
      </left>
      <right style="thin">
        <color auto="1"/>
      </right>
      <top/>
      <bottom style="thin">
        <color indexed="64"/>
      </bottom>
      <diagonal/>
    </border>
    <border>
      <left/>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double">
        <color indexed="64"/>
      </bottom>
      <diagonal/>
    </border>
    <border>
      <left/>
      <right/>
      <top style="double">
        <color indexed="64"/>
      </top>
      <bottom style="double">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double">
        <color indexed="64"/>
      </bottom>
      <diagonal/>
    </border>
    <border>
      <left/>
      <right style="medium">
        <color indexed="64"/>
      </right>
      <top/>
      <bottom style="double">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double">
        <color indexed="64"/>
      </bottom>
      <diagonal/>
    </border>
    <border>
      <left style="thin">
        <color indexed="64"/>
      </left>
      <right/>
      <top/>
      <bottom/>
      <diagonal/>
    </border>
    <border>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double">
        <color indexed="64"/>
      </bottom>
      <diagonal/>
    </border>
    <border>
      <left/>
      <right/>
      <top style="double">
        <color indexed="64"/>
      </top>
      <bottom/>
      <diagonal/>
    </border>
  </borders>
  <cellStyleXfs count="3">
    <xf numFmtId="0" fontId="0" fillId="0" borderId="0"/>
    <xf numFmtId="0" fontId="4" fillId="0" borderId="0" applyNumberFormat="0" applyFill="0" applyBorder="0" applyAlignment="0" applyProtection="0"/>
    <xf numFmtId="44" fontId="14" fillId="0" borderId="0" applyFont="0" applyFill="0" applyBorder="0" applyAlignment="0" applyProtection="0"/>
  </cellStyleXfs>
  <cellXfs count="411">
    <xf numFmtId="0" fontId="0" fillId="0" borderId="0" xfId="0"/>
    <xf numFmtId="0" fontId="0" fillId="0" borderId="0" xfId="0" applyBorder="1"/>
    <xf numFmtId="164" fontId="0" fillId="0" borderId="0" xfId="0" applyNumberFormat="1"/>
    <xf numFmtId="164" fontId="0" fillId="0" borderId="0" xfId="0" applyNumberFormat="1" applyBorder="1"/>
    <xf numFmtId="164" fontId="1" fillId="0" borderId="0" xfId="0" applyNumberFormat="1" applyFont="1" applyBorder="1"/>
    <xf numFmtId="4" fontId="1" fillId="0" borderId="0" xfId="0" applyNumberFormat="1" applyFont="1" applyBorder="1"/>
    <xf numFmtId="0" fontId="9" fillId="4" borderId="4" xfId="0" applyFont="1" applyFill="1" applyBorder="1" applyAlignment="1">
      <alignment horizontal="center" vertical="top" wrapText="1"/>
    </xf>
    <xf numFmtId="0" fontId="9" fillId="3" borderId="4" xfId="0" applyFont="1" applyFill="1" applyBorder="1" applyAlignment="1">
      <alignment horizontal="center" vertical="top" wrapText="1"/>
    </xf>
    <xf numFmtId="0" fontId="8" fillId="3" borderId="5" xfId="0" applyFont="1" applyFill="1" applyBorder="1" applyAlignment="1">
      <alignment horizontal="center" wrapText="1"/>
    </xf>
    <xf numFmtId="0" fontId="8" fillId="3" borderId="6" xfId="0" applyFont="1" applyFill="1" applyBorder="1" applyAlignment="1">
      <alignment horizontal="center" wrapText="1"/>
    </xf>
    <xf numFmtId="0" fontId="8" fillId="3" borderId="7" xfId="0" applyFont="1" applyFill="1" applyBorder="1" applyAlignment="1">
      <alignment horizontal="center" wrapText="1"/>
    </xf>
    <xf numFmtId="0" fontId="9" fillId="4" borderId="8" xfId="0" applyFont="1" applyFill="1" applyBorder="1" applyAlignment="1">
      <alignment horizontal="center" vertical="top" wrapText="1"/>
    </xf>
    <xf numFmtId="0" fontId="9" fillId="4" borderId="9" xfId="0" applyFont="1" applyFill="1" applyBorder="1" applyAlignment="1">
      <alignment horizontal="center" vertical="top" wrapText="1"/>
    </xf>
    <xf numFmtId="0" fontId="9" fillId="3" borderId="8" xfId="0" applyFont="1" applyFill="1" applyBorder="1" applyAlignment="1">
      <alignment horizontal="center" vertical="top" wrapText="1"/>
    </xf>
    <xf numFmtId="0" fontId="9" fillId="3" borderId="9" xfId="0" applyFont="1" applyFill="1" applyBorder="1" applyAlignment="1">
      <alignment horizontal="center" vertical="top" wrapText="1"/>
    </xf>
    <xf numFmtId="0" fontId="9" fillId="4" borderId="10" xfId="0" applyFont="1" applyFill="1" applyBorder="1" applyAlignment="1">
      <alignment horizontal="center" vertical="top" wrapText="1"/>
    </xf>
    <xf numFmtId="0" fontId="9" fillId="4" borderId="11" xfId="0" applyFont="1" applyFill="1" applyBorder="1" applyAlignment="1">
      <alignment horizontal="center" vertical="top" wrapText="1"/>
    </xf>
    <xf numFmtId="0" fontId="9" fillId="4" borderId="12" xfId="0" applyFont="1" applyFill="1" applyBorder="1" applyAlignment="1">
      <alignment horizontal="center" vertical="top" wrapText="1"/>
    </xf>
    <xf numFmtId="0" fontId="0" fillId="2" borderId="0" xfId="0" applyFill="1" applyAlignment="1"/>
    <xf numFmtId="0" fontId="0" fillId="0" borderId="0" xfId="0" applyAlignment="1"/>
    <xf numFmtId="0" fontId="11" fillId="2" borderId="0" xfId="0" applyFont="1" applyFill="1" applyAlignment="1">
      <alignment horizontal="center" vertical="center"/>
    </xf>
    <xf numFmtId="0" fontId="0" fillId="0" borderId="0" xfId="0" applyAlignment="1">
      <alignment horizontal="center"/>
    </xf>
    <xf numFmtId="0" fontId="0" fillId="0" borderId="0" xfId="0" applyBorder="1" applyAlignment="1">
      <alignment horizontal="right"/>
    </xf>
    <xf numFmtId="0" fontId="0" fillId="0" borderId="0" xfId="0" applyAlignment="1">
      <alignment horizontal="right"/>
    </xf>
    <xf numFmtId="1" fontId="0" fillId="2" borderId="0" xfId="0" applyNumberFormat="1" applyFill="1" applyBorder="1" applyAlignment="1">
      <alignment horizontal="right"/>
    </xf>
    <xf numFmtId="0" fontId="0" fillId="0" borderId="0" xfId="0" applyAlignment="1">
      <alignment horizontal="left"/>
    </xf>
    <xf numFmtId="0" fontId="3" fillId="0" borderId="0" xfId="0" applyFont="1" applyFill="1" applyBorder="1" applyAlignment="1">
      <alignment horizontal="left"/>
    </xf>
    <xf numFmtId="0" fontId="6" fillId="0" borderId="0" xfId="0" applyFont="1" applyFill="1" applyBorder="1"/>
    <xf numFmtId="0" fontId="0" fillId="2" borderId="0" xfId="0" applyFill="1" applyAlignment="1">
      <alignment horizontal="center"/>
    </xf>
    <xf numFmtId="0" fontId="1" fillId="0" borderId="0" xfId="0" applyFont="1"/>
    <xf numFmtId="0" fontId="1" fillId="0" borderId="0" xfId="0" applyFont="1" applyAlignment="1"/>
    <xf numFmtId="0" fontId="1" fillId="0" borderId="0" xfId="0" applyFont="1" applyAlignment="1">
      <alignment horizontal="right"/>
    </xf>
    <xf numFmtId="0" fontId="1" fillId="0" borderId="0" xfId="0" applyFont="1" applyAlignment="1">
      <alignment horizontal="left"/>
    </xf>
    <xf numFmtId="1" fontId="1" fillId="0" borderId="0" xfId="0" applyNumberFormat="1" applyFont="1" applyBorder="1" applyAlignment="1"/>
    <xf numFmtId="1" fontId="1" fillId="0" borderId="0" xfId="0" applyNumberFormat="1" applyFont="1" applyBorder="1" applyAlignment="1">
      <alignment wrapText="1"/>
    </xf>
    <xf numFmtId="1" fontId="4" fillId="0" borderId="0" xfId="1" applyNumberFormat="1" applyBorder="1" applyAlignment="1"/>
    <xf numFmtId="0" fontId="1" fillId="2" borderId="0" xfId="0" applyFont="1" applyFill="1" applyAlignment="1">
      <alignment horizontal="right"/>
    </xf>
    <xf numFmtId="0" fontId="15" fillId="0" borderId="0" xfId="0" applyFont="1" applyAlignment="1"/>
    <xf numFmtId="0" fontId="0" fillId="0" borderId="19" xfId="0" applyBorder="1" applyAlignment="1"/>
    <xf numFmtId="0" fontId="0" fillId="0" borderId="13" xfId="0" applyBorder="1" applyAlignment="1"/>
    <xf numFmtId="0" fontId="0" fillId="2" borderId="16" xfId="0" applyFill="1" applyBorder="1" applyAlignment="1"/>
    <xf numFmtId="0" fontId="0" fillId="2" borderId="17" xfId="0" applyFill="1" applyBorder="1" applyAlignment="1"/>
    <xf numFmtId="0" fontId="1" fillId="2" borderId="0" xfId="0" applyFont="1" applyFill="1" applyAlignment="1"/>
    <xf numFmtId="0" fontId="0" fillId="2" borderId="0" xfId="0" applyFill="1" applyAlignment="1">
      <alignment horizontal="right"/>
    </xf>
    <xf numFmtId="0" fontId="0" fillId="0" borderId="0" xfId="0" applyFill="1" applyBorder="1"/>
    <xf numFmtId="0" fontId="16" fillId="2" borderId="0" xfId="0" applyFont="1" applyFill="1" applyAlignment="1">
      <alignment horizontal="left" vertical="center"/>
    </xf>
    <xf numFmtId="0" fontId="18" fillId="0" borderId="0" xfId="0" applyFont="1" applyBorder="1"/>
    <xf numFmtId="0" fontId="19" fillId="0" borderId="0" xfId="0" applyFont="1"/>
    <xf numFmtId="0" fontId="20" fillId="0" borderId="0" xfId="0" applyFont="1" applyBorder="1"/>
    <xf numFmtId="0" fontId="18" fillId="2" borderId="0" xfId="0" applyFont="1" applyFill="1"/>
    <xf numFmtId="0" fontId="20" fillId="2" borderId="0" xfId="0" applyFont="1" applyFill="1"/>
    <xf numFmtId="0" fontId="18" fillId="2" borderId="13" xfId="0" applyFont="1" applyFill="1" applyBorder="1" applyAlignment="1">
      <alignment horizontal="center" wrapText="1"/>
    </xf>
    <xf numFmtId="44" fontId="21" fillId="2" borderId="13" xfId="2" applyFont="1" applyFill="1" applyBorder="1" applyAlignment="1">
      <alignment horizontal="center" wrapText="1"/>
    </xf>
    <xf numFmtId="0" fontId="21" fillId="2" borderId="13" xfId="0" applyFont="1" applyFill="1" applyBorder="1" applyAlignment="1">
      <alignment horizontal="center" wrapText="1"/>
    </xf>
    <xf numFmtId="0" fontId="20" fillId="0" borderId="2" xfId="0" applyFont="1" applyFill="1" applyBorder="1"/>
    <xf numFmtId="0" fontId="19" fillId="0" borderId="2" xfId="0" applyFont="1" applyFill="1" applyBorder="1"/>
    <xf numFmtId="0" fontId="19" fillId="0" borderId="2" xfId="0" applyFont="1" applyBorder="1"/>
    <xf numFmtId="165" fontId="19" fillId="0" borderId="2" xfId="0" applyNumberFormat="1" applyFont="1" applyBorder="1" applyAlignment="1">
      <alignment horizontal="center"/>
    </xf>
    <xf numFmtId="2" fontId="19" fillId="0" borderId="2" xfId="0" applyNumberFormat="1" applyFont="1" applyBorder="1" applyAlignment="1">
      <alignment horizontal="center"/>
    </xf>
    <xf numFmtId="0" fontId="20" fillId="0" borderId="3" xfId="0" applyFont="1" applyBorder="1"/>
    <xf numFmtId="0" fontId="19" fillId="0" borderId="3" xfId="0" applyFont="1" applyFill="1" applyBorder="1"/>
    <xf numFmtId="0" fontId="19" fillId="0" borderId="3" xfId="0" applyFont="1" applyBorder="1"/>
    <xf numFmtId="165" fontId="19" fillId="0" borderId="3" xfId="0" applyNumberFormat="1" applyFont="1" applyBorder="1" applyAlignment="1">
      <alignment horizontal="center"/>
    </xf>
    <xf numFmtId="2" fontId="19" fillId="0" borderId="3" xfId="0" applyNumberFormat="1" applyFont="1" applyBorder="1" applyAlignment="1">
      <alignment horizontal="center"/>
    </xf>
    <xf numFmtId="37" fontId="19" fillId="0" borderId="3" xfId="2" applyNumberFormat="1" applyFont="1" applyFill="1" applyBorder="1"/>
    <xf numFmtId="0" fontId="19" fillId="0" borderId="14" xfId="0" applyFont="1" applyBorder="1"/>
    <xf numFmtId="165" fontId="19" fillId="0" borderId="14" xfId="0" applyNumberFormat="1" applyFont="1" applyBorder="1" applyAlignment="1">
      <alignment horizontal="center"/>
    </xf>
    <xf numFmtId="2" fontId="19" fillId="0" borderId="14" xfId="0" applyNumberFormat="1" applyFont="1" applyBorder="1" applyAlignment="1">
      <alignment horizontal="center"/>
    </xf>
    <xf numFmtId="0" fontId="20" fillId="0" borderId="14" xfId="0" applyFont="1" applyBorder="1"/>
    <xf numFmtId="165" fontId="19" fillId="0" borderId="14" xfId="0" applyNumberFormat="1" applyFont="1" applyBorder="1"/>
    <xf numFmtId="0" fontId="19" fillId="0" borderId="0" xfId="0" applyFont="1" applyFill="1" applyBorder="1"/>
    <xf numFmtId="165" fontId="19" fillId="0" borderId="0" xfId="0" applyNumberFormat="1" applyFont="1" applyFill="1" applyBorder="1" applyAlignment="1">
      <alignment horizontal="center"/>
    </xf>
    <xf numFmtId="2" fontId="19" fillId="0" borderId="0" xfId="0" applyNumberFormat="1" applyFont="1" applyFill="1" applyBorder="1" applyAlignment="1">
      <alignment horizontal="center"/>
    </xf>
    <xf numFmtId="0" fontId="20" fillId="0" borderId="0" xfId="0" applyFont="1"/>
    <xf numFmtId="165" fontId="19" fillId="0" borderId="0" xfId="0" applyNumberFormat="1" applyFont="1"/>
    <xf numFmtId="0" fontId="18" fillId="2" borderId="0" xfId="0" applyFont="1" applyFill="1" applyBorder="1"/>
    <xf numFmtId="0" fontId="20" fillId="2" borderId="0" xfId="0" applyFont="1" applyFill="1" applyBorder="1"/>
    <xf numFmtId="0" fontId="18" fillId="2" borderId="13" xfId="0" applyFont="1" applyFill="1" applyBorder="1"/>
    <xf numFmtId="0" fontId="18" fillId="2" borderId="13" xfId="0" applyFont="1" applyFill="1" applyBorder="1" applyAlignment="1">
      <alignment horizontal="center"/>
    </xf>
    <xf numFmtId="0" fontId="20" fillId="0" borderId="2" xfId="0" applyFont="1" applyBorder="1"/>
    <xf numFmtId="0" fontId="19" fillId="0" borderId="2" xfId="0" applyFont="1" applyFill="1" applyBorder="1" applyAlignment="1">
      <alignment horizontal="center"/>
    </xf>
    <xf numFmtId="7" fontId="19" fillId="0" borderId="2" xfId="2" applyNumberFormat="1" applyFont="1" applyFill="1" applyBorder="1" applyAlignment="1">
      <alignment horizontal="center"/>
    </xf>
    <xf numFmtId="0" fontId="19" fillId="0" borderId="14" xfId="0" applyFont="1" applyFill="1" applyBorder="1" applyAlignment="1">
      <alignment horizontal="center"/>
    </xf>
    <xf numFmtId="7" fontId="19" fillId="0" borderId="14" xfId="2" applyNumberFormat="1" applyFont="1" applyFill="1" applyBorder="1" applyAlignment="1">
      <alignment horizontal="center"/>
    </xf>
    <xf numFmtId="0" fontId="22" fillId="2" borderId="0" xfId="0" applyFont="1" applyFill="1"/>
    <xf numFmtId="0" fontId="21" fillId="2" borderId="13" xfId="0" applyFont="1" applyFill="1" applyBorder="1"/>
    <xf numFmtId="0" fontId="19" fillId="0" borderId="2" xfId="0" applyFont="1" applyBorder="1" applyAlignment="1">
      <alignment horizontal="center"/>
    </xf>
    <xf numFmtId="164" fontId="19" fillId="0" borderId="2" xfId="0" applyNumberFormat="1" applyFont="1" applyBorder="1"/>
    <xf numFmtId="1" fontId="19" fillId="0" borderId="2" xfId="0" applyNumberFormat="1" applyFont="1" applyBorder="1" applyAlignment="1">
      <alignment horizontal="center"/>
    </xf>
    <xf numFmtId="0" fontId="19" fillId="0" borderId="3" xfId="0" applyFont="1" applyBorder="1" applyAlignment="1">
      <alignment horizontal="center"/>
    </xf>
    <xf numFmtId="164" fontId="19" fillId="0" borderId="3" xfId="0" applyNumberFormat="1" applyFont="1" applyFill="1" applyBorder="1"/>
    <xf numFmtId="1" fontId="19" fillId="0" borderId="3" xfId="0" applyNumberFormat="1" applyFont="1" applyBorder="1" applyAlignment="1">
      <alignment horizontal="center"/>
    </xf>
    <xf numFmtId="164" fontId="19" fillId="0" borderId="3" xfId="0" applyNumberFormat="1" applyFont="1" applyBorder="1"/>
    <xf numFmtId="0" fontId="18" fillId="5" borderId="15" xfId="0" applyFont="1" applyFill="1" applyBorder="1" applyAlignment="1">
      <alignment horizontal="right"/>
    </xf>
    <xf numFmtId="0" fontId="20" fillId="5" borderId="15" xfId="0" applyFont="1" applyFill="1" applyBorder="1"/>
    <xf numFmtId="164" fontId="20" fillId="5" borderId="15" xfId="0" applyNumberFormat="1" applyFont="1" applyFill="1" applyBorder="1"/>
    <xf numFmtId="0" fontId="18" fillId="0" borderId="0" xfId="0" applyFont="1" applyFill="1" applyAlignment="1">
      <alignment horizontal="right"/>
    </xf>
    <xf numFmtId="0" fontId="20" fillId="0" borderId="0" xfId="0" applyFont="1" applyFill="1"/>
    <xf numFmtId="164" fontId="20" fillId="0" borderId="0" xfId="0" applyNumberFormat="1" applyFont="1" applyFill="1"/>
    <xf numFmtId="44" fontId="20" fillId="2" borderId="0" xfId="2" applyFont="1" applyFill="1"/>
    <xf numFmtId="0" fontId="19" fillId="0" borderId="0" xfId="0" applyFont="1" applyFill="1"/>
    <xf numFmtId="164" fontId="19" fillId="0" borderId="2" xfId="0" applyNumberFormat="1" applyFont="1" applyFill="1" applyBorder="1"/>
    <xf numFmtId="1" fontId="19" fillId="0" borderId="2" xfId="0" applyNumberFormat="1" applyFont="1" applyFill="1" applyBorder="1" applyAlignment="1">
      <alignment horizontal="center"/>
    </xf>
    <xf numFmtId="0" fontId="21" fillId="0" borderId="25" xfId="0" applyFont="1" applyBorder="1"/>
    <xf numFmtId="0" fontId="21" fillId="5" borderId="3" xfId="0" applyFont="1" applyFill="1" applyBorder="1" applyAlignment="1">
      <alignment horizontal="center"/>
    </xf>
    <xf numFmtId="44" fontId="19" fillId="0" borderId="3" xfId="2" applyFont="1" applyBorder="1"/>
    <xf numFmtId="164" fontId="19" fillId="0" borderId="14" xfId="0" applyNumberFormat="1" applyFont="1" applyBorder="1"/>
    <xf numFmtId="0" fontId="19" fillId="0" borderId="14" xfId="0" applyFont="1" applyBorder="1" applyAlignment="1">
      <alignment horizontal="center"/>
    </xf>
    <xf numFmtId="44" fontId="19" fillId="0" borderId="14" xfId="2" applyFont="1" applyBorder="1"/>
    <xf numFmtId="164" fontId="19" fillId="0" borderId="0" xfId="0" applyNumberFormat="1" applyFont="1"/>
    <xf numFmtId="0" fontId="19" fillId="0" borderId="0" xfId="0" applyFont="1" applyAlignment="1">
      <alignment horizontal="center"/>
    </xf>
    <xf numFmtId="44" fontId="19" fillId="0" borderId="0" xfId="2" applyFont="1"/>
    <xf numFmtId="0" fontId="20" fillId="5" borderId="13" xfId="0" applyFont="1" applyFill="1" applyBorder="1"/>
    <xf numFmtId="0" fontId="20" fillId="5" borderId="3" xfId="0" applyFont="1" applyFill="1" applyBorder="1"/>
    <xf numFmtId="164" fontId="20" fillId="0" borderId="3" xfId="0" applyNumberFormat="1" applyFont="1" applyBorder="1" applyAlignment="1">
      <alignment horizontal="center"/>
    </xf>
    <xf numFmtId="164" fontId="18" fillId="6" borderId="3" xfId="0" applyNumberFormat="1" applyFont="1" applyFill="1" applyBorder="1" applyAlignment="1">
      <alignment horizontal="center"/>
    </xf>
    <xf numFmtId="0" fontId="18" fillId="7" borderId="19" xfId="0" applyFont="1" applyFill="1" applyBorder="1"/>
    <xf numFmtId="164" fontId="18" fillId="7" borderId="15" xfId="0" applyNumberFormat="1" applyFont="1" applyFill="1" applyBorder="1"/>
    <xf numFmtId="0" fontId="1" fillId="0" borderId="0" xfId="0" applyFont="1" applyFill="1" applyBorder="1" applyAlignment="1">
      <alignment horizontal="right"/>
    </xf>
    <xf numFmtId="0" fontId="4" fillId="0" borderId="0" xfId="1" applyFill="1" applyBorder="1" applyAlignment="1"/>
    <xf numFmtId="0" fontId="4" fillId="0" borderId="0" xfId="1" applyFill="1" applyBorder="1"/>
    <xf numFmtId="1" fontId="4" fillId="0" borderId="0" xfId="1" applyNumberFormat="1" applyFill="1" applyBorder="1" applyAlignment="1"/>
    <xf numFmtId="0" fontId="0" fillId="0" borderId="0" xfId="0" applyFont="1" applyFill="1" applyBorder="1" applyAlignment="1">
      <alignment horizontal="right"/>
    </xf>
    <xf numFmtId="0" fontId="0" fillId="9" borderId="0" xfId="0" applyFill="1"/>
    <xf numFmtId="0" fontId="0" fillId="9" borderId="0" xfId="0" applyFill="1" applyAlignment="1"/>
    <xf numFmtId="0" fontId="0" fillId="8" borderId="0" xfId="0" applyFill="1"/>
    <xf numFmtId="0" fontId="0" fillId="8" borderId="0" xfId="0" applyFill="1" applyAlignment="1"/>
    <xf numFmtId="0" fontId="0" fillId="10" borderId="0" xfId="0" applyFill="1"/>
    <xf numFmtId="0" fontId="0" fillId="10" borderId="0" xfId="0" applyFill="1" applyAlignment="1"/>
    <xf numFmtId="0" fontId="15" fillId="10" borderId="0" xfId="0" applyFont="1" applyFill="1" applyAlignment="1"/>
    <xf numFmtId="0" fontId="1" fillId="11" borderId="0" xfId="0" applyFont="1" applyFill="1" applyAlignment="1"/>
    <xf numFmtId="0" fontId="0" fillId="11" borderId="0" xfId="0" applyFill="1"/>
    <xf numFmtId="0" fontId="0" fillId="11" borderId="0" xfId="0" applyFill="1" applyAlignment="1">
      <alignment horizontal="center"/>
    </xf>
    <xf numFmtId="0" fontId="0" fillId="11" borderId="0" xfId="0" applyFill="1" applyAlignment="1"/>
    <xf numFmtId="0" fontId="0" fillId="9" borderId="0" xfId="0" applyFill="1" applyAlignment="1">
      <alignment horizontal="center"/>
    </xf>
    <xf numFmtId="0" fontId="1" fillId="9" borderId="0" xfId="0" applyFont="1" applyFill="1" applyAlignment="1">
      <alignment horizontal="left"/>
    </xf>
    <xf numFmtId="0" fontId="1" fillId="8" borderId="0" xfId="0" applyFont="1" applyFill="1" applyAlignment="1"/>
    <xf numFmtId="0" fontId="0" fillId="8" borderId="0" xfId="0" applyFill="1" applyBorder="1"/>
    <xf numFmtId="0" fontId="0" fillId="0" borderId="0" xfId="0" applyFill="1"/>
    <xf numFmtId="0" fontId="1" fillId="0" borderId="0" xfId="0" applyFont="1" applyFill="1" applyBorder="1"/>
    <xf numFmtId="0" fontId="4" fillId="0" borderId="0" xfId="1"/>
    <xf numFmtId="0" fontId="1" fillId="0" borderId="0" xfId="0" applyFont="1" applyFill="1" applyBorder="1" applyAlignment="1">
      <alignment horizontal="center"/>
    </xf>
    <xf numFmtId="0" fontId="2" fillId="0" borderId="0" xfId="0" applyFont="1" applyFill="1" applyBorder="1"/>
    <xf numFmtId="0" fontId="5" fillId="0" borderId="0" xfId="0" applyFont="1" applyFill="1" applyBorder="1"/>
    <xf numFmtId="164" fontId="0" fillId="0" borderId="0" xfId="0" applyNumberFormat="1" applyFill="1" applyBorder="1"/>
    <xf numFmtId="1" fontId="1" fillId="0" borderId="0" xfId="0" applyNumberFormat="1" applyFont="1" applyFill="1" applyBorder="1"/>
    <xf numFmtId="164" fontId="1" fillId="0" borderId="0" xfId="0" applyNumberFormat="1" applyFont="1" applyFill="1" applyBorder="1"/>
    <xf numFmtId="4" fontId="1" fillId="0" borderId="0" xfId="0" applyNumberFormat="1" applyFont="1" applyFill="1" applyBorder="1"/>
    <xf numFmtId="1" fontId="0" fillId="0" borderId="0" xfId="0" applyNumberFormat="1" applyFill="1" applyBorder="1"/>
    <xf numFmtId="4" fontId="0" fillId="0" borderId="0" xfId="0" applyNumberFormat="1" applyFill="1" applyBorder="1"/>
    <xf numFmtId="0" fontId="7" fillId="0" borderId="0" xfId="0" applyFont="1" applyFill="1" applyBorder="1" applyAlignment="1">
      <alignment vertical="center"/>
    </xf>
    <xf numFmtId="0" fontId="2" fillId="0" borderId="26" xfId="0" applyFont="1" applyFill="1" applyBorder="1"/>
    <xf numFmtId="1" fontId="0" fillId="0" borderId="16" xfId="0" applyNumberFormat="1" applyFill="1" applyBorder="1" applyAlignment="1">
      <alignment horizontal="center"/>
    </xf>
    <xf numFmtId="0" fontId="0" fillId="0" borderId="16" xfId="0" applyFill="1" applyBorder="1" applyAlignment="1">
      <alignment horizontal="center"/>
    </xf>
    <xf numFmtId="164" fontId="0" fillId="0" borderId="17" xfId="0" applyNumberFormat="1" applyFill="1" applyBorder="1" applyAlignment="1">
      <alignment horizontal="center"/>
    </xf>
    <xf numFmtId="0" fontId="5" fillId="0" borderId="0" xfId="0" applyFont="1" applyFill="1" applyBorder="1" applyAlignment="1"/>
    <xf numFmtId="0" fontId="1" fillId="0" borderId="26" xfId="0" applyFont="1" applyFill="1" applyBorder="1" applyAlignment="1">
      <alignment wrapText="1"/>
    </xf>
    <xf numFmtId="0" fontId="1" fillId="0" borderId="16" xfId="0" applyFont="1" applyFill="1" applyBorder="1" applyAlignment="1">
      <alignment horizontal="center" wrapText="1"/>
    </xf>
    <xf numFmtId="0" fontId="1" fillId="0" borderId="17" xfId="0" applyFont="1" applyFill="1" applyBorder="1" applyAlignment="1">
      <alignment horizontal="center" wrapText="1"/>
    </xf>
    <xf numFmtId="0" fontId="27" fillId="0" borderId="0" xfId="0" applyFont="1" applyFill="1" applyBorder="1"/>
    <xf numFmtId="1" fontId="27" fillId="0" borderId="0" xfId="0" applyNumberFormat="1" applyFont="1" applyFill="1" applyBorder="1"/>
    <xf numFmtId="164" fontId="27" fillId="0" borderId="0" xfId="0" applyNumberFormat="1" applyFont="1" applyFill="1" applyBorder="1"/>
    <xf numFmtId="0" fontId="27" fillId="0" borderId="32" xfId="0" applyFont="1" applyFill="1" applyBorder="1"/>
    <xf numFmtId="164" fontId="27" fillId="0" borderId="32" xfId="0" applyNumberFormat="1" applyFont="1" applyFill="1" applyBorder="1"/>
    <xf numFmtId="0" fontId="28" fillId="0" borderId="0" xfId="0" applyFont="1" applyFill="1" applyBorder="1"/>
    <xf numFmtId="4" fontId="28" fillId="0" borderId="0" xfId="0" applyNumberFormat="1" applyFont="1" applyFill="1" applyBorder="1"/>
    <xf numFmtId="164" fontId="2" fillId="0" borderId="0" xfId="0" applyNumberFormat="1" applyFont="1" applyFill="1" applyBorder="1"/>
    <xf numFmtId="1" fontId="27" fillId="0" borderId="0" xfId="0" applyNumberFormat="1" applyFont="1" applyFill="1" applyBorder="1" applyAlignment="1">
      <alignment horizontal="center"/>
    </xf>
    <xf numFmtId="0" fontId="27" fillId="0" borderId="0" xfId="0" applyNumberFormat="1" applyFont="1" applyFill="1" applyBorder="1" applyAlignment="1">
      <alignment horizontal="left"/>
    </xf>
    <xf numFmtId="0" fontId="27" fillId="0" borderId="0" xfId="0" applyFont="1" applyFill="1" applyBorder="1" applyAlignment="1">
      <alignment horizontal="left"/>
    </xf>
    <xf numFmtId="1" fontId="27" fillId="0" borderId="32" xfId="0" applyNumberFormat="1" applyFont="1" applyFill="1" applyBorder="1" applyAlignment="1">
      <alignment horizontal="center"/>
    </xf>
    <xf numFmtId="164" fontId="27" fillId="0" borderId="0" xfId="0" applyNumberFormat="1" applyFont="1" applyFill="1" applyBorder="1" applyAlignment="1">
      <alignment horizontal="right"/>
    </xf>
    <xf numFmtId="0" fontId="27" fillId="0" borderId="0" xfId="0" applyFont="1" applyFill="1" applyBorder="1" applyAlignment="1">
      <alignment horizontal="right"/>
    </xf>
    <xf numFmtId="44" fontId="27" fillId="0" borderId="0" xfId="2" applyFont="1" applyFill="1" applyBorder="1" applyAlignment="1">
      <alignment horizontal="center"/>
    </xf>
    <xf numFmtId="44" fontId="27" fillId="0" borderId="0" xfId="2" applyFont="1" applyFill="1" applyBorder="1"/>
    <xf numFmtId="0" fontId="27" fillId="0" borderId="13" xfId="0" applyFont="1" applyFill="1" applyBorder="1"/>
    <xf numFmtId="44" fontId="27" fillId="0" borderId="13" xfId="2" applyFont="1" applyFill="1" applyBorder="1" applyAlignment="1">
      <alignment horizontal="center"/>
    </xf>
    <xf numFmtId="44" fontId="27" fillId="0" borderId="13" xfId="2" applyFont="1" applyFill="1" applyBorder="1"/>
    <xf numFmtId="44" fontId="5" fillId="0" borderId="0" xfId="2" applyFont="1" applyFill="1" applyBorder="1"/>
    <xf numFmtId="0" fontId="29" fillId="0" borderId="32" xfId="1" applyFont="1" applyFill="1" applyBorder="1"/>
    <xf numFmtId="0" fontId="27" fillId="0" borderId="32" xfId="0" applyFont="1" applyFill="1" applyBorder="1" applyAlignment="1">
      <alignment horizontal="center"/>
    </xf>
    <xf numFmtId="164" fontId="27" fillId="0" borderId="32" xfId="0" applyNumberFormat="1" applyFont="1" applyFill="1" applyBorder="1" applyAlignment="1">
      <alignment horizontal="center"/>
    </xf>
    <xf numFmtId="1" fontId="2" fillId="0" borderId="0" xfId="0" applyNumberFormat="1" applyFont="1" applyFill="1" applyBorder="1"/>
    <xf numFmtId="0" fontId="2" fillId="0" borderId="32" xfId="0" applyFont="1" applyFill="1" applyBorder="1"/>
    <xf numFmtId="164" fontId="2" fillId="0" borderId="32" xfId="0" applyNumberFormat="1" applyFont="1" applyFill="1" applyBorder="1"/>
    <xf numFmtId="0" fontId="2" fillId="0" borderId="33" xfId="0" applyFont="1" applyFill="1" applyBorder="1"/>
    <xf numFmtId="164" fontId="2" fillId="0" borderId="33" xfId="0" applyNumberFormat="1" applyFont="1" applyFill="1" applyBorder="1"/>
    <xf numFmtId="164" fontId="0" fillId="0" borderId="0" xfId="0" applyNumberFormat="1" applyFill="1" applyBorder="1" applyAlignment="1">
      <alignment horizontal="right"/>
    </xf>
    <xf numFmtId="0" fontId="1" fillId="0" borderId="23" xfId="0" applyFont="1" applyFill="1" applyBorder="1"/>
    <xf numFmtId="0" fontId="1" fillId="0" borderId="1" xfId="0" applyFont="1" applyFill="1" applyBorder="1"/>
    <xf numFmtId="0" fontId="3" fillId="0" borderId="34" xfId="0" applyFont="1" applyFill="1" applyBorder="1"/>
    <xf numFmtId="0" fontId="0" fillId="0" borderId="19" xfId="0" applyFill="1" applyBorder="1"/>
    <xf numFmtId="164" fontId="0" fillId="2" borderId="35" xfId="0" applyNumberFormat="1" applyFill="1" applyBorder="1" applyAlignment="1">
      <alignment horizontal="right"/>
    </xf>
    <xf numFmtId="164" fontId="0" fillId="2" borderId="36" xfId="0" applyNumberFormat="1" applyFill="1" applyBorder="1" applyAlignment="1">
      <alignment horizontal="right"/>
    </xf>
    <xf numFmtId="164" fontId="1" fillId="2" borderId="28" xfId="0" applyNumberFormat="1" applyFont="1" applyFill="1" applyBorder="1" applyAlignment="1">
      <alignment horizontal="center" wrapText="1"/>
    </xf>
    <xf numFmtId="2" fontId="0" fillId="0" borderId="0" xfId="0" applyNumberFormat="1" applyFill="1" applyBorder="1"/>
    <xf numFmtId="2" fontId="1" fillId="0" borderId="0" xfId="0" applyNumberFormat="1" applyFont="1" applyFill="1" applyBorder="1"/>
    <xf numFmtId="3" fontId="0" fillId="0" borderId="0" xfId="0" applyNumberFormat="1" applyFill="1" applyBorder="1"/>
    <xf numFmtId="0" fontId="1" fillId="0" borderId="20" xfId="0" applyFont="1" applyFill="1" applyBorder="1" applyAlignment="1">
      <alignment horizontal="right"/>
    </xf>
    <xf numFmtId="0" fontId="1" fillId="0" borderId="18" xfId="0" applyFont="1" applyFill="1" applyBorder="1" applyAlignment="1">
      <alignment horizontal="right"/>
    </xf>
    <xf numFmtId="0" fontId="1" fillId="0" borderId="27" xfId="0" applyFont="1" applyFill="1" applyBorder="1" applyAlignment="1">
      <alignment horizontal="right"/>
    </xf>
    <xf numFmtId="0" fontId="0" fillId="0" borderId="23" xfId="0" applyFill="1" applyBorder="1" applyAlignment="1">
      <alignment horizontal="right"/>
    </xf>
    <xf numFmtId="0" fontId="0" fillId="0" borderId="1" xfId="0" applyFill="1" applyBorder="1" applyAlignment="1">
      <alignment horizontal="right"/>
    </xf>
    <xf numFmtId="0" fontId="0" fillId="0" borderId="24" xfId="0" applyFill="1" applyBorder="1" applyAlignment="1">
      <alignment horizontal="right"/>
    </xf>
    <xf numFmtId="164" fontId="0" fillId="0" borderId="32" xfId="0" applyNumberFormat="1" applyFill="1" applyBorder="1" applyAlignment="1">
      <alignment horizontal="right"/>
    </xf>
    <xf numFmtId="0" fontId="0" fillId="0" borderId="0" xfId="0" applyFill="1" applyBorder="1" applyAlignment="1">
      <alignment horizontal="right"/>
    </xf>
    <xf numFmtId="0" fontId="0" fillId="0" borderId="0" xfId="0" applyFont="1" applyFill="1" applyBorder="1" applyAlignment="1">
      <alignment horizontal="left"/>
    </xf>
    <xf numFmtId="165" fontId="0" fillId="0" borderId="0" xfId="0" applyNumberFormat="1" applyFill="1" applyBorder="1" applyAlignment="1">
      <alignment horizontal="right"/>
    </xf>
    <xf numFmtId="0" fontId="0" fillId="0" borderId="0" xfId="0" applyNumberFormat="1" applyFont="1" applyFill="1" applyBorder="1" applyAlignment="1">
      <alignment horizontal="left"/>
    </xf>
    <xf numFmtId="0" fontId="13" fillId="0" borderId="0" xfId="1" applyNumberFormat="1" applyFont="1" applyFill="1" applyBorder="1" applyAlignment="1">
      <alignment horizontal="left"/>
    </xf>
    <xf numFmtId="0" fontId="13" fillId="0" borderId="0" xfId="1" applyFont="1" applyFill="1" applyBorder="1" applyAlignment="1">
      <alignment horizontal="left"/>
    </xf>
    <xf numFmtId="0" fontId="13" fillId="0" borderId="0" xfId="0" applyFont="1" applyFill="1" applyBorder="1" applyAlignment="1">
      <alignment horizontal="left"/>
    </xf>
    <xf numFmtId="0" fontId="1" fillId="0" borderId="18" xfId="0" applyFont="1" applyFill="1" applyBorder="1"/>
    <xf numFmtId="0" fontId="1" fillId="0" borderId="27" xfId="0" applyFont="1" applyFill="1" applyBorder="1"/>
    <xf numFmtId="0" fontId="0" fillId="0" borderId="32" xfId="0" applyFont="1" applyFill="1" applyBorder="1" applyAlignment="1">
      <alignment horizontal="left"/>
    </xf>
    <xf numFmtId="165" fontId="0" fillId="0" borderId="32" xfId="0" applyNumberFormat="1" applyFill="1" applyBorder="1" applyAlignment="1">
      <alignment horizontal="right"/>
    </xf>
    <xf numFmtId="0" fontId="1" fillId="0" borderId="20" xfId="0" applyFont="1" applyFill="1" applyBorder="1" applyAlignment="1">
      <alignment wrapText="1"/>
    </xf>
    <xf numFmtId="2" fontId="0" fillId="0" borderId="21" xfId="0" applyNumberFormat="1" applyFill="1" applyBorder="1"/>
    <xf numFmtId="0" fontId="1" fillId="0" borderId="28" xfId="0" applyFont="1" applyFill="1" applyBorder="1" applyAlignment="1">
      <alignment wrapText="1"/>
    </xf>
    <xf numFmtId="2" fontId="1" fillId="0" borderId="31" xfId="0" applyNumberFormat="1" applyFont="1" applyFill="1" applyBorder="1"/>
    <xf numFmtId="2" fontId="1" fillId="0" borderId="23" xfId="0" applyNumberFormat="1" applyFont="1" applyFill="1" applyBorder="1"/>
    <xf numFmtId="2" fontId="1" fillId="0" borderId="1" xfId="0" applyNumberFormat="1" applyFont="1" applyFill="1" applyBorder="1"/>
    <xf numFmtId="2" fontId="1" fillId="0" borderId="24" xfId="0" applyNumberFormat="1" applyFont="1" applyFill="1" applyBorder="1"/>
    <xf numFmtId="2" fontId="0" fillId="0" borderId="20" xfId="0" applyNumberFormat="1" applyFill="1" applyBorder="1"/>
    <xf numFmtId="3" fontId="0" fillId="0" borderId="18" xfId="0" applyNumberFormat="1" applyFill="1" applyBorder="1"/>
    <xf numFmtId="2" fontId="0" fillId="0" borderId="37" xfId="0" applyNumberFormat="1" applyFill="1" applyBorder="1"/>
    <xf numFmtId="3" fontId="0" fillId="0" borderId="32" xfId="0" applyNumberFormat="1" applyFill="1" applyBorder="1"/>
    <xf numFmtId="2" fontId="3" fillId="0" borderId="27" xfId="0" applyNumberFormat="1" applyFont="1" applyFill="1" applyBorder="1"/>
    <xf numFmtId="2" fontId="3" fillId="0" borderId="22" xfId="0" applyNumberFormat="1" applyFont="1" applyFill="1" applyBorder="1"/>
    <xf numFmtId="2" fontId="3" fillId="0" borderId="38" xfId="0" applyNumberFormat="1" applyFont="1" applyFill="1" applyBorder="1"/>
    <xf numFmtId="2" fontId="1" fillId="0" borderId="33" xfId="0" applyNumberFormat="1" applyFont="1" applyFill="1" applyBorder="1" applyAlignment="1">
      <alignment wrapText="1"/>
    </xf>
    <xf numFmtId="167" fontId="0" fillId="0" borderId="0" xfId="0" applyNumberFormat="1"/>
    <xf numFmtId="167" fontId="1" fillId="0" borderId="0" xfId="0" applyNumberFormat="1" applyFont="1" applyFill="1" applyBorder="1"/>
    <xf numFmtId="167" fontId="1" fillId="0" borderId="0" xfId="0" applyNumberFormat="1" applyFont="1" applyBorder="1" applyAlignment="1">
      <alignment wrapText="1"/>
    </xf>
    <xf numFmtId="0" fontId="3" fillId="0" borderId="0" xfId="0" applyNumberFormat="1" applyFont="1" applyFill="1" applyBorder="1" applyAlignment="1">
      <alignment horizontal="left"/>
    </xf>
    <xf numFmtId="0" fontId="17" fillId="0" borderId="0" xfId="0" applyFont="1" applyFill="1" applyBorder="1" applyAlignment="1">
      <alignment horizontal="left"/>
    </xf>
    <xf numFmtId="1" fontId="0" fillId="0" borderId="0" xfId="0" applyNumberFormat="1" applyFill="1" applyBorder="1" applyAlignment="1">
      <alignment horizontal="right"/>
    </xf>
    <xf numFmtId="0" fontId="17" fillId="0" borderId="0" xfId="0" applyFont="1" applyFill="1" applyBorder="1"/>
    <xf numFmtId="0" fontId="0" fillId="0" borderId="0" xfId="0" applyFill="1" applyBorder="1" applyAlignment="1">
      <alignment horizontal="left"/>
    </xf>
    <xf numFmtId="1" fontId="1" fillId="0" borderId="0" xfId="0" applyNumberFormat="1" applyFont="1" applyFill="1" applyBorder="1" applyAlignment="1">
      <alignment horizontal="right"/>
    </xf>
    <xf numFmtId="166" fontId="0" fillId="0" borderId="0" xfId="0" applyNumberFormat="1" applyFill="1" applyBorder="1" applyAlignment="1">
      <alignment horizontal="right"/>
    </xf>
    <xf numFmtId="3" fontId="1" fillId="0" borderId="0" xfId="0" applyNumberFormat="1" applyFont="1" applyFill="1" applyBorder="1"/>
    <xf numFmtId="0" fontId="0" fillId="0" borderId="32" xfId="0" applyFill="1" applyBorder="1" applyAlignment="1">
      <alignment horizontal="left"/>
    </xf>
    <xf numFmtId="166" fontId="0" fillId="0" borderId="32" xfId="0" applyNumberFormat="1" applyFill="1" applyBorder="1" applyAlignment="1">
      <alignment horizontal="right"/>
    </xf>
    <xf numFmtId="0" fontId="27" fillId="0" borderId="18" xfId="0" applyFont="1" applyFill="1" applyBorder="1"/>
    <xf numFmtId="44" fontId="27" fillId="0" borderId="18" xfId="2" applyFont="1" applyFill="1" applyBorder="1"/>
    <xf numFmtId="44" fontId="27" fillId="0" borderId="32" xfId="2" applyFont="1" applyFill="1" applyBorder="1"/>
    <xf numFmtId="44" fontId="5" fillId="0" borderId="34" xfId="2" applyFont="1" applyFill="1" applyBorder="1"/>
    <xf numFmtId="44" fontId="27" fillId="0" borderId="39" xfId="2" applyFont="1" applyFill="1" applyBorder="1"/>
    <xf numFmtId="0" fontId="5" fillId="0" borderId="34" xfId="0" applyFont="1" applyFill="1" applyBorder="1"/>
    <xf numFmtId="44" fontId="5" fillId="0" borderId="39" xfId="2" applyFont="1" applyFill="1" applyBorder="1"/>
    <xf numFmtId="44" fontId="30" fillId="0" borderId="0" xfId="2" applyFont="1" applyFill="1" applyBorder="1"/>
    <xf numFmtId="2" fontId="0" fillId="2" borderId="21" xfId="0" applyNumberFormat="1" applyFill="1" applyBorder="1"/>
    <xf numFmtId="2" fontId="0" fillId="2" borderId="0" xfId="0" applyNumberFormat="1" applyFill="1" applyBorder="1"/>
    <xf numFmtId="2" fontId="0" fillId="2" borderId="22" xfId="0" applyNumberFormat="1" applyFill="1" applyBorder="1"/>
    <xf numFmtId="2" fontId="0" fillId="2" borderId="23" xfId="0" applyNumberFormat="1" applyFill="1" applyBorder="1"/>
    <xf numFmtId="2" fontId="0" fillId="2" borderId="1" xfId="0" applyNumberFormat="1" applyFill="1" applyBorder="1"/>
    <xf numFmtId="2" fontId="0" fillId="2" borderId="24" xfId="0" applyNumberFormat="1" applyFill="1" applyBorder="1"/>
    <xf numFmtId="164" fontId="0" fillId="2" borderId="30" xfId="0" applyNumberFormat="1" applyFill="1" applyBorder="1"/>
    <xf numFmtId="0" fontId="0" fillId="2" borderId="21" xfId="0" applyFont="1" applyFill="1" applyBorder="1" applyAlignment="1">
      <alignment horizontal="right"/>
    </xf>
    <xf numFmtId="0" fontId="0" fillId="2" borderId="21" xfId="0" applyNumberFormat="1" applyFont="1" applyFill="1" applyBorder="1" applyAlignment="1">
      <alignment horizontal="right"/>
    </xf>
    <xf numFmtId="0" fontId="13" fillId="2" borderId="21" xfId="1" applyNumberFormat="1" applyFont="1" applyFill="1" applyBorder="1" applyAlignment="1">
      <alignment horizontal="right"/>
    </xf>
    <xf numFmtId="0" fontId="13" fillId="2" borderId="21" xfId="1" applyFont="1" applyFill="1" applyBorder="1" applyAlignment="1">
      <alignment horizontal="right"/>
    </xf>
    <xf numFmtId="0" fontId="13" fillId="2" borderId="21" xfId="0" applyFont="1" applyFill="1" applyBorder="1" applyAlignment="1">
      <alignment horizontal="right"/>
    </xf>
    <xf numFmtId="1" fontId="0" fillId="0" borderId="0" xfId="0" applyNumberFormat="1" applyAlignment="1">
      <alignment horizontal="right"/>
    </xf>
    <xf numFmtId="1" fontId="0" fillId="2" borderId="22" xfId="0" applyNumberFormat="1" applyFill="1" applyBorder="1" applyAlignment="1">
      <alignment horizontal="right"/>
    </xf>
    <xf numFmtId="0" fontId="1" fillId="0" borderId="26" xfId="0" applyFont="1" applyFill="1" applyBorder="1"/>
    <xf numFmtId="1" fontId="1" fillId="2" borderId="18" xfId="0" applyNumberFormat="1" applyFont="1" applyFill="1" applyBorder="1" applyAlignment="1">
      <alignment horizontal="center" wrapText="1"/>
    </xf>
    <xf numFmtId="1" fontId="1" fillId="2" borderId="27" xfId="0" applyNumberFormat="1" applyFont="1" applyFill="1" applyBorder="1" applyAlignment="1">
      <alignment horizontal="center" wrapText="1"/>
    </xf>
    <xf numFmtId="1" fontId="1" fillId="0" borderId="16" xfId="0" applyNumberFormat="1" applyFont="1" applyFill="1" applyBorder="1" applyAlignment="1">
      <alignment horizontal="center" wrapText="1"/>
    </xf>
    <xf numFmtId="0" fontId="1" fillId="2" borderId="20" xfId="0" applyFont="1" applyFill="1" applyBorder="1" applyAlignment="1">
      <alignment horizontal="center" wrapText="1"/>
    </xf>
    <xf numFmtId="0" fontId="1" fillId="0" borderId="26" xfId="0" applyFont="1" applyFill="1" applyBorder="1" applyAlignment="1">
      <alignment horizontal="center" wrapText="1"/>
    </xf>
    <xf numFmtId="1" fontId="0" fillId="2" borderId="32" xfId="0" applyNumberFormat="1" applyFill="1" applyBorder="1" applyAlignment="1">
      <alignment horizontal="right"/>
    </xf>
    <xf numFmtId="1" fontId="0" fillId="2" borderId="38" xfId="0" applyNumberFormat="1" applyFill="1" applyBorder="1" applyAlignment="1">
      <alignment horizontal="right"/>
    </xf>
    <xf numFmtId="1" fontId="0" fillId="0" borderId="32" xfId="0" applyNumberFormat="1" applyFill="1" applyBorder="1" applyAlignment="1">
      <alignment horizontal="right"/>
    </xf>
    <xf numFmtId="164" fontId="0" fillId="2" borderId="41" xfId="0" applyNumberFormat="1" applyFill="1" applyBorder="1"/>
    <xf numFmtId="0" fontId="0" fillId="2" borderId="37" xfId="0" applyFont="1" applyFill="1" applyBorder="1" applyAlignment="1">
      <alignment horizontal="right"/>
    </xf>
    <xf numFmtId="0" fontId="1" fillId="0" borderId="23" xfId="0" applyFont="1" applyBorder="1" applyAlignment="1">
      <alignment wrapText="1"/>
    </xf>
    <xf numFmtId="0" fontId="1" fillId="0" borderId="1" xfId="0" applyFont="1" applyBorder="1" applyAlignment="1">
      <alignment wrapText="1"/>
    </xf>
    <xf numFmtId="0" fontId="1" fillId="0" borderId="1" xfId="0" applyFont="1" applyBorder="1" applyAlignment="1">
      <alignment horizontal="left" wrapText="1"/>
    </xf>
    <xf numFmtId="167" fontId="1" fillId="0" borderId="42" xfId="0" applyNumberFormat="1" applyFont="1" applyBorder="1" applyAlignment="1">
      <alignment wrapText="1"/>
    </xf>
    <xf numFmtId="0" fontId="0" fillId="0" borderId="25" xfId="0" applyBorder="1"/>
    <xf numFmtId="167" fontId="1" fillId="0" borderId="29" xfId="0" applyNumberFormat="1" applyFont="1" applyBorder="1" applyAlignment="1">
      <alignment wrapText="1"/>
    </xf>
    <xf numFmtId="0" fontId="0" fillId="0" borderId="13" xfId="0" applyBorder="1"/>
    <xf numFmtId="0" fontId="0" fillId="0" borderId="40" xfId="0" applyBorder="1"/>
    <xf numFmtId="0" fontId="0" fillId="0" borderId="42" xfId="0" applyBorder="1"/>
    <xf numFmtId="0" fontId="0" fillId="0" borderId="29" xfId="0" applyBorder="1"/>
    <xf numFmtId="0" fontId="0" fillId="0" borderId="13" xfId="0" applyBorder="1" applyAlignment="1">
      <alignment horizontal="right"/>
    </xf>
    <xf numFmtId="0" fontId="23" fillId="0" borderId="20" xfId="0" applyFont="1" applyBorder="1" applyAlignment="1"/>
    <xf numFmtId="0" fontId="23" fillId="0" borderId="18" xfId="0" applyFont="1" applyBorder="1" applyAlignment="1"/>
    <xf numFmtId="167" fontId="1" fillId="0" borderId="23" xfId="0" applyNumberFormat="1" applyFont="1" applyBorder="1" applyAlignment="1">
      <alignment horizontal="left" wrapText="1"/>
    </xf>
    <xf numFmtId="0" fontId="1" fillId="0" borderId="1" xfId="0" applyFont="1" applyBorder="1" applyAlignment="1">
      <alignment horizontal="left"/>
    </xf>
    <xf numFmtId="0" fontId="1" fillId="0" borderId="24" xfId="0" applyFont="1" applyBorder="1" applyAlignment="1">
      <alignment horizontal="left" wrapText="1"/>
    </xf>
    <xf numFmtId="1" fontId="0" fillId="0" borderId="0" xfId="0" applyNumberFormat="1" applyBorder="1" applyAlignment="1">
      <alignment horizontal="right"/>
    </xf>
    <xf numFmtId="0" fontId="23" fillId="0" borderId="0" xfId="0" applyFont="1" applyFill="1" applyBorder="1" applyAlignment="1">
      <alignment wrapText="1"/>
    </xf>
    <xf numFmtId="0" fontId="4" fillId="0" borderId="0" xfId="1" applyAlignment="1">
      <alignment horizontal="left"/>
    </xf>
    <xf numFmtId="0" fontId="1" fillId="2" borderId="27" xfId="0" applyFont="1" applyFill="1" applyBorder="1" applyAlignment="1">
      <alignment horizontal="center" wrapText="1"/>
    </xf>
    <xf numFmtId="0" fontId="1" fillId="2" borderId="28" xfId="0" applyFont="1" applyFill="1" applyBorder="1" applyAlignment="1">
      <alignment horizontal="center" wrapText="1"/>
    </xf>
    <xf numFmtId="0" fontId="0" fillId="2" borderId="30" xfId="0" applyFill="1" applyBorder="1"/>
    <xf numFmtId="0" fontId="0" fillId="2" borderId="41" xfId="0" applyFill="1" applyBorder="1"/>
    <xf numFmtId="167" fontId="0" fillId="0" borderId="0" xfId="0" applyNumberFormat="1" applyBorder="1"/>
    <xf numFmtId="1" fontId="1" fillId="0" borderId="0" xfId="0" applyNumberFormat="1" applyFont="1" applyBorder="1" applyAlignment="1">
      <alignment horizontal="center" wrapText="1"/>
    </xf>
    <xf numFmtId="167" fontId="1" fillId="0" borderId="0" xfId="0" applyNumberFormat="1" applyFont="1" applyBorder="1" applyAlignment="1">
      <alignment horizontal="center" wrapText="1"/>
    </xf>
    <xf numFmtId="1" fontId="0" fillId="0" borderId="0" xfId="0" applyNumberFormat="1" applyBorder="1"/>
    <xf numFmtId="0" fontId="23" fillId="0" borderId="27" xfId="0" applyFont="1" applyBorder="1" applyAlignment="1"/>
    <xf numFmtId="1" fontId="1" fillId="0" borderId="24" xfId="0" applyNumberFormat="1" applyFont="1" applyBorder="1" applyAlignment="1">
      <alignment wrapText="1"/>
    </xf>
    <xf numFmtId="1" fontId="1" fillId="0" borderId="43" xfId="0" applyNumberFormat="1" applyFont="1" applyBorder="1" applyAlignment="1"/>
    <xf numFmtId="1" fontId="1" fillId="0" borderId="25" xfId="0" applyNumberFormat="1" applyFont="1" applyBorder="1" applyAlignment="1"/>
    <xf numFmtId="1" fontId="1" fillId="0" borderId="40" xfId="0" applyNumberFormat="1" applyFont="1" applyBorder="1" applyAlignment="1"/>
    <xf numFmtId="3" fontId="0" fillId="2" borderId="30" xfId="0" applyNumberFormat="1" applyFill="1" applyBorder="1" applyAlignment="1">
      <alignment horizontal="right"/>
    </xf>
    <xf numFmtId="3" fontId="0" fillId="2" borderId="41" xfId="0" applyNumberFormat="1" applyFill="1" applyBorder="1" applyAlignment="1">
      <alignment horizontal="right"/>
    </xf>
    <xf numFmtId="0" fontId="0" fillId="2" borderId="30" xfId="0" applyFont="1" applyFill="1" applyBorder="1" applyAlignment="1">
      <alignment horizontal="right"/>
    </xf>
    <xf numFmtId="0" fontId="0" fillId="2" borderId="30" xfId="0" applyNumberFormat="1" applyFont="1" applyFill="1" applyBorder="1" applyAlignment="1">
      <alignment horizontal="right"/>
    </xf>
    <xf numFmtId="0" fontId="0" fillId="2" borderId="41" xfId="0" applyFont="1" applyFill="1" applyBorder="1" applyAlignment="1">
      <alignment horizontal="right"/>
    </xf>
    <xf numFmtId="0" fontId="23" fillId="0" borderId="0" xfId="0" applyFont="1" applyBorder="1" applyAlignment="1"/>
    <xf numFmtId="0" fontId="1" fillId="0" borderId="0" xfId="0" applyFont="1" applyBorder="1" applyAlignment="1">
      <alignment wrapText="1"/>
    </xf>
    <xf numFmtId="4" fontId="0" fillId="2" borderId="30" xfId="0" applyNumberFormat="1" applyFill="1" applyBorder="1"/>
    <xf numFmtId="4" fontId="0" fillId="2" borderId="41" xfId="0" applyNumberFormat="1" applyFill="1" applyBorder="1"/>
    <xf numFmtId="1" fontId="0" fillId="0" borderId="37" xfId="0" applyNumberFormat="1" applyFill="1" applyBorder="1" applyAlignment="1">
      <alignment horizontal="right"/>
    </xf>
    <xf numFmtId="164" fontId="0" fillId="0" borderId="32" xfId="0" applyNumberFormat="1" applyFill="1" applyBorder="1"/>
    <xf numFmtId="164" fontId="0" fillId="0" borderId="37" xfId="0" applyNumberFormat="1" applyBorder="1"/>
    <xf numFmtId="164" fontId="0" fillId="0" borderId="32" xfId="0" applyNumberFormat="1" applyBorder="1"/>
    <xf numFmtId="164" fontId="0" fillId="0" borderId="20" xfId="0" applyNumberFormat="1" applyBorder="1"/>
    <xf numFmtId="164" fontId="0" fillId="0" borderId="21" xfId="0" applyNumberFormat="1" applyBorder="1"/>
    <xf numFmtId="164" fontId="0" fillId="0" borderId="38" xfId="0" applyNumberFormat="1" applyFill="1" applyBorder="1" applyAlignment="1">
      <alignment horizontal="right"/>
    </xf>
    <xf numFmtId="0" fontId="0" fillId="0" borderId="32" xfId="0" applyFill="1" applyBorder="1"/>
    <xf numFmtId="2" fontId="1" fillId="2" borderId="21" xfId="0" applyNumberFormat="1" applyFont="1" applyFill="1" applyBorder="1" applyAlignment="1">
      <alignment horizontal="center" wrapText="1"/>
    </xf>
    <xf numFmtId="2" fontId="1" fillId="2" borderId="0" xfId="0" applyNumberFormat="1" applyFont="1" applyFill="1" applyBorder="1" applyAlignment="1">
      <alignment horizontal="center" wrapText="1"/>
    </xf>
    <xf numFmtId="2" fontId="1" fillId="2" borderId="0" xfId="0" applyNumberFormat="1" applyFont="1" applyFill="1" applyBorder="1" applyAlignment="1">
      <alignment horizontal="center"/>
    </xf>
    <xf numFmtId="2" fontId="1" fillId="2" borderId="22" xfId="0" applyNumberFormat="1" applyFont="1" applyFill="1" applyBorder="1" applyAlignment="1">
      <alignment horizontal="center"/>
    </xf>
    <xf numFmtId="2" fontId="0" fillId="0" borderId="0" xfId="0" applyNumberFormat="1" applyFill="1" applyBorder="1" applyAlignment="1">
      <alignment horizontal="right"/>
    </xf>
    <xf numFmtId="0" fontId="30" fillId="0" borderId="45" xfId="0" applyFont="1" applyFill="1" applyBorder="1"/>
    <xf numFmtId="0" fontId="5" fillId="0" borderId="45" xfId="0" applyFont="1" applyFill="1" applyBorder="1"/>
    <xf numFmtId="0" fontId="30" fillId="0" borderId="45" xfId="0" applyFont="1" applyFill="1" applyBorder="1" applyAlignment="1">
      <alignment wrapText="1"/>
    </xf>
    <xf numFmtId="0" fontId="1" fillId="0" borderId="33" xfId="0" applyFont="1" applyFill="1" applyBorder="1"/>
    <xf numFmtId="3" fontId="0" fillId="0" borderId="0" xfId="0" applyNumberFormat="1"/>
    <xf numFmtId="3" fontId="0" fillId="0" borderId="32" xfId="0" applyNumberFormat="1" applyBorder="1"/>
    <xf numFmtId="2" fontId="0" fillId="0" borderId="0" xfId="0" applyNumberFormat="1"/>
    <xf numFmtId="2" fontId="1" fillId="2" borderId="28" xfId="0" applyNumberFormat="1" applyFont="1" applyFill="1" applyBorder="1" applyAlignment="1">
      <alignment horizontal="center" wrapText="1"/>
    </xf>
    <xf numFmtId="2" fontId="0" fillId="2" borderId="30" xfId="0" applyNumberFormat="1" applyFill="1" applyBorder="1"/>
    <xf numFmtId="2" fontId="0" fillId="2" borderId="41" xfId="0" applyNumberFormat="1" applyFill="1" applyBorder="1"/>
    <xf numFmtId="2" fontId="23" fillId="0" borderId="0" xfId="0" applyNumberFormat="1" applyFont="1" applyBorder="1" applyAlignment="1"/>
    <xf numFmtId="2" fontId="1" fillId="0" borderId="0" xfId="0" applyNumberFormat="1" applyFont="1" applyBorder="1" applyAlignment="1">
      <alignment wrapText="1"/>
    </xf>
    <xf numFmtId="2" fontId="0" fillId="0" borderId="0" xfId="0" applyNumberFormat="1" applyBorder="1"/>
    <xf numFmtId="0" fontId="15" fillId="2" borderId="28" xfId="0" applyFont="1" applyFill="1" applyBorder="1" applyAlignment="1">
      <alignment horizontal="center" wrapText="1"/>
    </xf>
    <xf numFmtId="44" fontId="29" fillId="2" borderId="30" xfId="2" applyFont="1" applyFill="1" applyBorder="1"/>
    <xf numFmtId="44" fontId="29" fillId="2" borderId="31" xfId="2" applyFont="1" applyFill="1" applyBorder="1"/>
    <xf numFmtId="0" fontId="0" fillId="2" borderId="22" xfId="0" applyFill="1" applyBorder="1"/>
    <xf numFmtId="0" fontId="0" fillId="2" borderId="38" xfId="0" applyFill="1" applyBorder="1"/>
    <xf numFmtId="0" fontId="0" fillId="2" borderId="20" xfId="0" applyFont="1" applyFill="1" applyBorder="1" applyAlignment="1">
      <alignment horizontal="right"/>
    </xf>
    <xf numFmtId="1" fontId="0" fillId="2" borderId="18" xfId="0" applyNumberFormat="1" applyFill="1" applyBorder="1" applyAlignment="1">
      <alignment horizontal="right"/>
    </xf>
    <xf numFmtId="1" fontId="0" fillId="2" borderId="27" xfId="0" applyNumberFormat="1" applyFill="1" applyBorder="1" applyAlignment="1">
      <alignment horizontal="right"/>
    </xf>
    <xf numFmtId="2" fontId="1" fillId="2" borderId="20" xfId="0" applyNumberFormat="1" applyFont="1" applyFill="1" applyBorder="1" applyAlignment="1">
      <alignment horizontal="center" wrapText="1"/>
    </xf>
    <xf numFmtId="2" fontId="0" fillId="2" borderId="37" xfId="0" applyNumberFormat="1" applyFill="1" applyBorder="1"/>
    <xf numFmtId="3" fontId="1" fillId="0" borderId="0" xfId="0" applyNumberFormat="1" applyFont="1"/>
    <xf numFmtId="3" fontId="0" fillId="0" borderId="0" xfId="0" applyNumberFormat="1" applyBorder="1"/>
    <xf numFmtId="0" fontId="0" fillId="10" borderId="0" xfId="0" applyFill="1" applyAlignment="1">
      <alignment horizontal="center"/>
    </xf>
    <xf numFmtId="0" fontId="1" fillId="10" borderId="0" xfId="0" applyFont="1" applyFill="1" applyAlignment="1"/>
    <xf numFmtId="0" fontId="1" fillId="0" borderId="0" xfId="0" applyFont="1" applyFill="1" applyAlignment="1">
      <alignment horizontal="left"/>
    </xf>
    <xf numFmtId="0" fontId="0" fillId="8" borderId="0" xfId="0" applyFill="1" applyAlignment="1">
      <alignment horizontal="center"/>
    </xf>
    <xf numFmtId="0" fontId="2" fillId="0" borderId="26" xfId="0" applyFont="1" applyFill="1" applyBorder="1" applyAlignment="1">
      <alignment horizontal="left" wrapText="1"/>
    </xf>
    <xf numFmtId="0" fontId="0" fillId="0" borderId="16" xfId="0" applyFill="1" applyBorder="1" applyAlignment="1">
      <alignment horizontal="center" wrapText="1"/>
    </xf>
    <xf numFmtId="164" fontId="0" fillId="0" borderId="16" xfId="0" applyNumberFormat="1" applyFill="1" applyBorder="1" applyAlignment="1">
      <alignment horizontal="center" wrapText="1"/>
    </xf>
    <xf numFmtId="164" fontId="0" fillId="0" borderId="17" xfId="0" applyNumberFormat="1" applyFill="1" applyBorder="1" applyAlignment="1">
      <alignment horizontal="center" wrapText="1"/>
    </xf>
    <xf numFmtId="164" fontId="0" fillId="0" borderId="44" xfId="0" applyNumberFormat="1" applyFill="1" applyBorder="1" applyAlignment="1">
      <alignment horizontal="center" wrapText="1"/>
    </xf>
    <xf numFmtId="8" fontId="1" fillId="0" borderId="0" xfId="0" applyNumberFormat="1" applyFont="1" applyFill="1" applyBorder="1" applyAlignment="1">
      <alignment horizontal="right"/>
    </xf>
    <xf numFmtId="0" fontId="2" fillId="0" borderId="23" xfId="0" applyFont="1" applyFill="1" applyBorder="1"/>
    <xf numFmtId="0" fontId="0" fillId="0" borderId="1" xfId="0" applyFill="1" applyBorder="1"/>
    <xf numFmtId="0" fontId="28" fillId="0" borderId="1" xfId="0" applyFont="1" applyFill="1" applyBorder="1" applyAlignment="1">
      <alignment horizontal="center" wrapText="1"/>
    </xf>
    <xf numFmtId="164" fontId="28" fillId="0" borderId="1" xfId="0" applyNumberFormat="1" applyFont="1" applyFill="1" applyBorder="1" applyAlignment="1">
      <alignment horizontal="center" wrapText="1"/>
    </xf>
    <xf numFmtId="164" fontId="28" fillId="0" borderId="24" xfId="0" applyNumberFormat="1" applyFont="1" applyFill="1" applyBorder="1" applyAlignment="1">
      <alignment horizontal="center"/>
    </xf>
    <xf numFmtId="1" fontId="28" fillId="0" borderId="32" xfId="0" applyNumberFormat="1" applyFont="1" applyFill="1" applyBorder="1"/>
    <xf numFmtId="0" fontId="28" fillId="0" borderId="32" xfId="0" applyFont="1" applyFill="1" applyBorder="1"/>
    <xf numFmtId="164" fontId="28" fillId="0" borderId="0" xfId="0" applyNumberFormat="1" applyFont="1" applyFill="1" applyBorder="1"/>
    <xf numFmtId="0" fontId="3" fillId="0" borderId="0" xfId="0" applyFont="1" applyFill="1" applyBorder="1" applyAlignment="1">
      <alignment horizontal="left" wrapText="1"/>
    </xf>
    <xf numFmtId="0" fontId="3" fillId="0" borderId="46" xfId="0" applyFont="1" applyFill="1" applyBorder="1" applyAlignment="1">
      <alignment horizontal="left" wrapText="1"/>
    </xf>
    <xf numFmtId="0" fontId="24" fillId="0" borderId="20" xfId="0" applyFont="1" applyFill="1" applyBorder="1" applyAlignment="1">
      <alignment horizontal="left" vertical="top" wrapText="1"/>
    </xf>
    <xf numFmtId="0" fontId="24" fillId="0" borderId="18" xfId="0" applyFont="1" applyFill="1" applyBorder="1" applyAlignment="1">
      <alignment horizontal="left" vertical="top" wrapText="1"/>
    </xf>
    <xf numFmtId="0" fontId="24" fillId="0" borderId="27" xfId="0" applyFont="1" applyFill="1" applyBorder="1" applyAlignment="1">
      <alignment horizontal="left" vertical="top" wrapText="1"/>
    </xf>
    <xf numFmtId="0" fontId="23" fillId="0" borderId="20" xfId="0" applyFont="1" applyFill="1" applyBorder="1" applyAlignment="1">
      <alignment horizontal="center" vertical="top" wrapText="1"/>
    </xf>
    <xf numFmtId="0" fontId="23" fillId="0" borderId="18" xfId="0" applyFont="1" applyFill="1" applyBorder="1" applyAlignment="1">
      <alignment horizontal="center" vertical="top" wrapText="1"/>
    </xf>
    <xf numFmtId="0" fontId="23" fillId="0" borderId="27" xfId="0" applyFont="1" applyFill="1" applyBorder="1" applyAlignment="1">
      <alignment horizontal="center" vertical="top" wrapText="1"/>
    </xf>
    <xf numFmtId="0" fontId="32" fillId="0" borderId="0" xfId="0" applyFont="1" applyAlignment="1">
      <alignment horizontal="center"/>
    </xf>
    <xf numFmtId="0" fontId="1" fillId="2" borderId="20" xfId="0" applyFont="1" applyFill="1" applyBorder="1" applyAlignment="1">
      <alignment horizontal="center" wrapText="1"/>
    </xf>
    <xf numFmtId="0" fontId="1" fillId="2" borderId="18" xfId="0" applyFont="1" applyFill="1" applyBorder="1" applyAlignment="1">
      <alignment horizontal="center" wrapText="1"/>
    </xf>
    <xf numFmtId="0" fontId="1" fillId="2" borderId="27" xfId="0" applyFont="1" applyFill="1" applyBorder="1" applyAlignment="1">
      <alignment horizontal="center" wrapText="1"/>
    </xf>
    <xf numFmtId="0" fontId="6" fillId="0" borderId="0" xfId="0" applyFont="1" applyAlignment="1">
      <alignment horizontal="left" wrapText="1"/>
    </xf>
    <xf numFmtId="0" fontId="6" fillId="0" borderId="0" xfId="0" applyFont="1" applyAlignment="1">
      <alignment horizontal="left"/>
    </xf>
    <xf numFmtId="2" fontId="6" fillId="0" borderId="0" xfId="0" applyNumberFormat="1" applyFont="1" applyFill="1" applyBorder="1" applyAlignment="1">
      <alignment horizontal="left"/>
    </xf>
    <xf numFmtId="0" fontId="1" fillId="0" borderId="0" xfId="0" applyFont="1" applyBorder="1" applyAlignment="1">
      <alignment horizontal="center"/>
    </xf>
    <xf numFmtId="0" fontId="31" fillId="0" borderId="0" xfId="0" applyFont="1" applyFill="1" applyBorder="1" applyAlignment="1">
      <alignment horizontal="center"/>
    </xf>
    <xf numFmtId="0" fontId="2" fillId="0" borderId="1" xfId="0" applyFont="1" applyBorder="1" applyAlignment="1">
      <alignment horizontal="center"/>
    </xf>
    <xf numFmtId="167" fontId="23" fillId="0" borderId="20" xfId="0" applyNumberFormat="1" applyFont="1" applyBorder="1" applyAlignment="1">
      <alignment horizontal="center" wrapText="1"/>
    </xf>
    <xf numFmtId="167" fontId="23" fillId="0" borderId="18" xfId="0" applyNumberFormat="1" applyFont="1" applyBorder="1" applyAlignment="1">
      <alignment horizontal="center" wrapText="1"/>
    </xf>
    <xf numFmtId="167" fontId="23" fillId="0" borderId="27" xfId="0" applyNumberFormat="1" applyFont="1" applyBorder="1" applyAlignment="1">
      <alignment horizontal="center" wrapText="1"/>
    </xf>
    <xf numFmtId="0" fontId="25" fillId="0" borderId="0" xfId="0" applyFont="1" applyFill="1" applyBorder="1" applyAlignment="1">
      <alignment horizontal="center"/>
    </xf>
    <xf numFmtId="0" fontId="2" fillId="0" borderId="0" xfId="0" applyFont="1" applyAlignment="1">
      <alignment horizontal="center"/>
    </xf>
    <xf numFmtId="0" fontId="28" fillId="0" borderId="0" xfId="0" applyFont="1" applyAlignment="1">
      <alignment horizontal="center"/>
    </xf>
    <xf numFmtId="0" fontId="10" fillId="2" borderId="0" xfId="0" applyFont="1" applyFill="1" applyAlignment="1">
      <alignment horizontal="center"/>
    </xf>
    <xf numFmtId="0" fontId="0" fillId="2" borderId="0" xfId="0" applyFill="1" applyAlignment="1">
      <alignment horizontal="center"/>
    </xf>
    <xf numFmtId="0" fontId="31" fillId="0" borderId="0" xfId="0" applyFont="1" applyFill="1" applyAlignment="1">
      <alignment horizontal="center" wrapText="1"/>
    </xf>
    <xf numFmtId="0" fontId="0" fillId="2" borderId="21" xfId="0" applyFill="1" applyBorder="1" applyAlignment="1">
      <alignment horizontal="center"/>
    </xf>
    <xf numFmtId="0" fontId="0" fillId="2" borderId="0" xfId="0" applyFill="1" applyBorder="1" applyAlignment="1">
      <alignment horizontal="center"/>
    </xf>
    <xf numFmtId="0" fontId="0" fillId="2" borderId="22" xfId="0" applyFill="1" applyBorder="1" applyAlignment="1">
      <alignment horizontal="center"/>
    </xf>
    <xf numFmtId="0" fontId="0" fillId="2" borderId="23" xfId="0" applyFill="1" applyBorder="1" applyAlignment="1">
      <alignment horizontal="center"/>
    </xf>
    <xf numFmtId="0" fontId="0" fillId="2" borderId="1" xfId="0" applyFill="1" applyBorder="1" applyAlignment="1">
      <alignment horizontal="center"/>
    </xf>
    <xf numFmtId="0" fontId="0" fillId="2" borderId="24" xfId="0" applyFill="1" applyBorder="1" applyAlignment="1">
      <alignment horizontal="center"/>
    </xf>
    <xf numFmtId="0" fontId="1" fillId="2" borderId="20" xfId="0" applyFont="1" applyFill="1" applyBorder="1" applyAlignment="1">
      <alignment horizontal="center"/>
    </xf>
    <xf numFmtId="0" fontId="1" fillId="2" borderId="18" xfId="0" applyFont="1" applyFill="1" applyBorder="1" applyAlignment="1">
      <alignment horizontal="center"/>
    </xf>
    <xf numFmtId="0" fontId="0" fillId="0" borderId="0" xfId="0" applyAlignment="1">
      <alignment horizontal="center"/>
    </xf>
    <xf numFmtId="0" fontId="33" fillId="0" borderId="0" xfId="0" applyFont="1" applyBorder="1" applyAlignment="1">
      <alignment horizontal="center"/>
    </xf>
  </cellXfs>
  <cellStyles count="3">
    <cellStyle name="Currency" xfId="2" builtinId="4"/>
    <cellStyle name="Hyperlink" xfId="1" builtinId="8"/>
    <cellStyle name="Normal" xfId="0" builtinId="0"/>
  </cellStyles>
  <dxfs count="0"/>
  <tableStyles count="0" defaultTableStyle="TableStyleMedium2" defaultPivotStyle="PivotStyleLight16"/>
  <colors>
    <mruColors>
      <color rgb="FFFF99CC"/>
      <color rgb="FFFFFFCC"/>
      <color rgb="FFFFFFFF"/>
      <color rgb="FF66FF33"/>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306915</xdr:colOff>
      <xdr:row>1</xdr:row>
      <xdr:rowOff>730252</xdr:rowOff>
    </xdr:from>
    <xdr:to>
      <xdr:col>6</xdr:col>
      <xdr:colOff>1216699</xdr:colOff>
      <xdr:row>1</xdr:row>
      <xdr:rowOff>947950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36832" y="931335"/>
          <a:ext cx="2158617" cy="217698"/>
        </a:xfrm>
        <a:prstGeom prst="rect">
          <a:avLst/>
        </a:prstGeom>
      </xdr:spPr>
    </xdr:pic>
    <xdr:clientData/>
  </xdr:twoCellAnchor>
  <xdr:twoCellAnchor editAs="oneCell">
    <xdr:from>
      <xdr:col>5</xdr:col>
      <xdr:colOff>285749</xdr:colOff>
      <xdr:row>1</xdr:row>
      <xdr:rowOff>116416</xdr:rowOff>
    </xdr:from>
    <xdr:to>
      <xdr:col>6</xdr:col>
      <xdr:colOff>825500</xdr:colOff>
      <xdr:row>1</xdr:row>
      <xdr:rowOff>656243</xdr:rowOff>
    </xdr:to>
    <xdr:pic>
      <xdr:nvPicPr>
        <xdr:cNvPr id="3" name="Pictur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815666" y="317499"/>
          <a:ext cx="1788584" cy="539827"/>
        </a:xfrm>
        <a:prstGeom prst="rect">
          <a:avLst/>
        </a:prstGeom>
      </xdr:spPr>
    </xdr:pic>
    <xdr:clientData/>
  </xdr:twoCellAnchor>
  <xdr:twoCellAnchor editAs="oneCell">
    <xdr:from>
      <xdr:col>2</xdr:col>
      <xdr:colOff>52917</xdr:colOff>
      <xdr:row>1</xdr:row>
      <xdr:rowOff>264583</xdr:rowOff>
    </xdr:from>
    <xdr:to>
      <xdr:col>3</xdr:col>
      <xdr:colOff>391583</xdr:colOff>
      <xdr:row>2</xdr:row>
      <xdr:rowOff>575824</xdr:rowOff>
    </xdr:to>
    <xdr:pic>
      <xdr:nvPicPr>
        <xdr:cNvPr id="4" name="Picture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280584" y="465666"/>
          <a:ext cx="3143249" cy="13166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423334</xdr:colOff>
      <xdr:row>3</xdr:row>
      <xdr:rowOff>52917</xdr:rowOff>
    </xdr:from>
    <xdr:to>
      <xdr:col>2</xdr:col>
      <xdr:colOff>148166</xdr:colOff>
      <xdr:row>12</xdr:row>
      <xdr:rowOff>127000</xdr:rowOff>
    </xdr:to>
    <xdr:sp macro="" textlink="">
      <xdr:nvSpPr>
        <xdr:cNvPr id="2" name="Left Brace 1"/>
        <xdr:cNvSpPr/>
      </xdr:nvSpPr>
      <xdr:spPr>
        <a:xfrm>
          <a:off x="785284" y="243417"/>
          <a:ext cx="14393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13</xdr:row>
      <xdr:rowOff>42333</xdr:rowOff>
    </xdr:from>
    <xdr:to>
      <xdr:col>2</xdr:col>
      <xdr:colOff>158748</xdr:colOff>
      <xdr:row>22</xdr:row>
      <xdr:rowOff>116416</xdr:rowOff>
    </xdr:to>
    <xdr:sp macro="" textlink="">
      <xdr:nvSpPr>
        <xdr:cNvPr id="3" name="Left Brace 2"/>
        <xdr:cNvSpPr/>
      </xdr:nvSpPr>
      <xdr:spPr>
        <a:xfrm>
          <a:off x="776816" y="2137833"/>
          <a:ext cx="16298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423334</xdr:colOff>
      <xdr:row>25</xdr:row>
      <xdr:rowOff>52917</xdr:rowOff>
    </xdr:from>
    <xdr:to>
      <xdr:col>2</xdr:col>
      <xdr:colOff>148166</xdr:colOff>
      <xdr:row>34</xdr:row>
      <xdr:rowOff>127000</xdr:rowOff>
    </xdr:to>
    <xdr:sp macro="" textlink="">
      <xdr:nvSpPr>
        <xdr:cNvPr id="4" name="Left Brace 3"/>
        <xdr:cNvSpPr/>
      </xdr:nvSpPr>
      <xdr:spPr>
        <a:xfrm>
          <a:off x="785284" y="4548717"/>
          <a:ext cx="14393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35</xdr:row>
      <xdr:rowOff>42333</xdr:rowOff>
    </xdr:from>
    <xdr:to>
      <xdr:col>2</xdr:col>
      <xdr:colOff>158748</xdr:colOff>
      <xdr:row>44</xdr:row>
      <xdr:rowOff>116416</xdr:rowOff>
    </xdr:to>
    <xdr:sp macro="" textlink="">
      <xdr:nvSpPr>
        <xdr:cNvPr id="5" name="Left Brace 4"/>
        <xdr:cNvSpPr/>
      </xdr:nvSpPr>
      <xdr:spPr>
        <a:xfrm>
          <a:off x="776816" y="6443133"/>
          <a:ext cx="16298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423334</xdr:colOff>
      <xdr:row>25</xdr:row>
      <xdr:rowOff>52917</xdr:rowOff>
    </xdr:from>
    <xdr:to>
      <xdr:col>2</xdr:col>
      <xdr:colOff>148166</xdr:colOff>
      <xdr:row>34</xdr:row>
      <xdr:rowOff>127000</xdr:rowOff>
    </xdr:to>
    <xdr:sp macro="" textlink="">
      <xdr:nvSpPr>
        <xdr:cNvPr id="32" name="Left Brace 31"/>
        <xdr:cNvSpPr/>
      </xdr:nvSpPr>
      <xdr:spPr>
        <a:xfrm>
          <a:off x="785284" y="4548717"/>
          <a:ext cx="14393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35</xdr:row>
      <xdr:rowOff>42333</xdr:rowOff>
    </xdr:from>
    <xdr:to>
      <xdr:col>2</xdr:col>
      <xdr:colOff>158748</xdr:colOff>
      <xdr:row>44</xdr:row>
      <xdr:rowOff>116416</xdr:rowOff>
    </xdr:to>
    <xdr:sp macro="" textlink="">
      <xdr:nvSpPr>
        <xdr:cNvPr id="33" name="Left Brace 32"/>
        <xdr:cNvSpPr/>
      </xdr:nvSpPr>
      <xdr:spPr>
        <a:xfrm>
          <a:off x="776816" y="6443133"/>
          <a:ext cx="16298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423334</xdr:colOff>
      <xdr:row>3</xdr:row>
      <xdr:rowOff>52917</xdr:rowOff>
    </xdr:from>
    <xdr:to>
      <xdr:col>2</xdr:col>
      <xdr:colOff>148166</xdr:colOff>
      <xdr:row>12</xdr:row>
      <xdr:rowOff>127000</xdr:rowOff>
    </xdr:to>
    <xdr:sp macro="" textlink="">
      <xdr:nvSpPr>
        <xdr:cNvPr id="104" name="Left Brace 103"/>
        <xdr:cNvSpPr/>
      </xdr:nvSpPr>
      <xdr:spPr>
        <a:xfrm>
          <a:off x="785284" y="243417"/>
          <a:ext cx="14393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13</xdr:row>
      <xdr:rowOff>42333</xdr:rowOff>
    </xdr:from>
    <xdr:to>
      <xdr:col>2</xdr:col>
      <xdr:colOff>158748</xdr:colOff>
      <xdr:row>22</xdr:row>
      <xdr:rowOff>116416</xdr:rowOff>
    </xdr:to>
    <xdr:sp macro="" textlink="">
      <xdr:nvSpPr>
        <xdr:cNvPr id="105" name="Left Brace 104"/>
        <xdr:cNvSpPr/>
      </xdr:nvSpPr>
      <xdr:spPr>
        <a:xfrm>
          <a:off x="776816" y="2137833"/>
          <a:ext cx="16298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423334</xdr:colOff>
      <xdr:row>25</xdr:row>
      <xdr:rowOff>52917</xdr:rowOff>
    </xdr:from>
    <xdr:to>
      <xdr:col>2</xdr:col>
      <xdr:colOff>148166</xdr:colOff>
      <xdr:row>34</xdr:row>
      <xdr:rowOff>127000</xdr:rowOff>
    </xdr:to>
    <xdr:sp macro="" textlink="">
      <xdr:nvSpPr>
        <xdr:cNvPr id="106" name="Left Brace 105"/>
        <xdr:cNvSpPr/>
      </xdr:nvSpPr>
      <xdr:spPr>
        <a:xfrm>
          <a:off x="785284" y="4548717"/>
          <a:ext cx="14393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35</xdr:row>
      <xdr:rowOff>42333</xdr:rowOff>
    </xdr:from>
    <xdr:to>
      <xdr:col>2</xdr:col>
      <xdr:colOff>158748</xdr:colOff>
      <xdr:row>44</xdr:row>
      <xdr:rowOff>116416</xdr:rowOff>
    </xdr:to>
    <xdr:sp macro="" textlink="">
      <xdr:nvSpPr>
        <xdr:cNvPr id="107" name="Left Brace 106"/>
        <xdr:cNvSpPr/>
      </xdr:nvSpPr>
      <xdr:spPr>
        <a:xfrm>
          <a:off x="776816" y="6443133"/>
          <a:ext cx="16298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423334</xdr:colOff>
      <xdr:row>25</xdr:row>
      <xdr:rowOff>52917</xdr:rowOff>
    </xdr:from>
    <xdr:to>
      <xdr:col>2</xdr:col>
      <xdr:colOff>148166</xdr:colOff>
      <xdr:row>34</xdr:row>
      <xdr:rowOff>127000</xdr:rowOff>
    </xdr:to>
    <xdr:sp macro="" textlink="">
      <xdr:nvSpPr>
        <xdr:cNvPr id="134" name="Left Brace 133"/>
        <xdr:cNvSpPr/>
      </xdr:nvSpPr>
      <xdr:spPr>
        <a:xfrm>
          <a:off x="785284" y="4548717"/>
          <a:ext cx="14393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35</xdr:row>
      <xdr:rowOff>42333</xdr:rowOff>
    </xdr:from>
    <xdr:to>
      <xdr:col>2</xdr:col>
      <xdr:colOff>158748</xdr:colOff>
      <xdr:row>44</xdr:row>
      <xdr:rowOff>116416</xdr:rowOff>
    </xdr:to>
    <xdr:sp macro="" textlink="">
      <xdr:nvSpPr>
        <xdr:cNvPr id="135" name="Left Brace 134"/>
        <xdr:cNvSpPr/>
      </xdr:nvSpPr>
      <xdr:spPr>
        <a:xfrm>
          <a:off x="776816" y="6443133"/>
          <a:ext cx="162982"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2</xdr:col>
      <xdr:colOff>819150</xdr:colOff>
      <xdr:row>23</xdr:row>
      <xdr:rowOff>95250</xdr:rowOff>
    </xdr:from>
    <xdr:to>
      <xdr:col>3</xdr:col>
      <xdr:colOff>370332</xdr:colOff>
      <xdr:row>24</xdr:row>
      <xdr:rowOff>466725</xdr:rowOff>
    </xdr:to>
    <xdr:sp macro="" textlink="">
      <xdr:nvSpPr>
        <xdr:cNvPr id="15" name="Up Arrow 14"/>
        <xdr:cNvSpPr/>
      </xdr:nvSpPr>
      <xdr:spPr>
        <a:xfrm>
          <a:off x="1962150" y="4476750"/>
          <a:ext cx="484632" cy="561975"/>
        </a:xfrm>
        <a:prstGeom prst="up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4705350</xdr:colOff>
      <xdr:row>44</xdr:row>
      <xdr:rowOff>142875</xdr:rowOff>
    </xdr:from>
    <xdr:to>
      <xdr:col>5</xdr:col>
      <xdr:colOff>333375</xdr:colOff>
      <xdr:row>46</xdr:row>
      <xdr:rowOff>246507</xdr:rowOff>
    </xdr:to>
    <xdr:sp macro="" textlink="">
      <xdr:nvSpPr>
        <xdr:cNvPr id="7" name="Left Arrow 6"/>
        <xdr:cNvSpPr/>
      </xdr:nvSpPr>
      <xdr:spPr>
        <a:xfrm>
          <a:off x="6781800" y="8896350"/>
          <a:ext cx="581025" cy="484632"/>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4391025</xdr:colOff>
      <xdr:row>23</xdr:row>
      <xdr:rowOff>133350</xdr:rowOff>
    </xdr:from>
    <xdr:to>
      <xdr:col>7</xdr:col>
      <xdr:colOff>84582</xdr:colOff>
      <xdr:row>24</xdr:row>
      <xdr:rowOff>473582</xdr:rowOff>
    </xdr:to>
    <xdr:sp macro="" textlink="">
      <xdr:nvSpPr>
        <xdr:cNvPr id="8" name="Down Arrow 7"/>
        <xdr:cNvSpPr/>
      </xdr:nvSpPr>
      <xdr:spPr>
        <a:xfrm>
          <a:off x="12039600" y="4514850"/>
          <a:ext cx="484632" cy="530732"/>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4610099</xdr:colOff>
      <xdr:row>2</xdr:row>
      <xdr:rowOff>180975</xdr:rowOff>
    </xdr:from>
    <xdr:to>
      <xdr:col>4</xdr:col>
      <xdr:colOff>206881</xdr:colOff>
      <xdr:row>5</xdr:row>
      <xdr:rowOff>123825</xdr:rowOff>
    </xdr:to>
    <xdr:sp macro="" textlink="">
      <xdr:nvSpPr>
        <xdr:cNvPr id="10" name="Right Arrow 9"/>
        <xdr:cNvSpPr/>
      </xdr:nvSpPr>
      <xdr:spPr>
        <a:xfrm>
          <a:off x="6686549" y="561975"/>
          <a:ext cx="387857" cy="5143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423334</xdr:colOff>
      <xdr:row>1</xdr:row>
      <xdr:rowOff>52917</xdr:rowOff>
    </xdr:from>
    <xdr:to>
      <xdr:col>2</xdr:col>
      <xdr:colOff>148166</xdr:colOff>
      <xdr:row>10</xdr:row>
      <xdr:rowOff>127000</xdr:rowOff>
    </xdr:to>
    <xdr:sp macro="" textlink="">
      <xdr:nvSpPr>
        <xdr:cNvPr id="6" name="Left Brace 5"/>
        <xdr:cNvSpPr/>
      </xdr:nvSpPr>
      <xdr:spPr>
        <a:xfrm>
          <a:off x="1037167" y="243417"/>
          <a:ext cx="338666"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11</xdr:row>
      <xdr:rowOff>42333</xdr:rowOff>
    </xdr:from>
    <xdr:to>
      <xdr:col>2</xdr:col>
      <xdr:colOff>158748</xdr:colOff>
      <xdr:row>20</xdr:row>
      <xdr:rowOff>116416</xdr:rowOff>
    </xdr:to>
    <xdr:sp macro="" textlink="">
      <xdr:nvSpPr>
        <xdr:cNvPr id="11" name="Left Brace 10"/>
        <xdr:cNvSpPr/>
      </xdr:nvSpPr>
      <xdr:spPr>
        <a:xfrm>
          <a:off x="1047749" y="2137833"/>
          <a:ext cx="338666"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423334</xdr:colOff>
      <xdr:row>23</xdr:row>
      <xdr:rowOff>52917</xdr:rowOff>
    </xdr:from>
    <xdr:to>
      <xdr:col>2</xdr:col>
      <xdr:colOff>148166</xdr:colOff>
      <xdr:row>32</xdr:row>
      <xdr:rowOff>127000</xdr:rowOff>
    </xdr:to>
    <xdr:sp macro="" textlink="">
      <xdr:nvSpPr>
        <xdr:cNvPr id="12" name="Left Brace 11"/>
        <xdr:cNvSpPr/>
      </xdr:nvSpPr>
      <xdr:spPr>
        <a:xfrm>
          <a:off x="1037167" y="243417"/>
          <a:ext cx="338666"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33</xdr:row>
      <xdr:rowOff>42333</xdr:rowOff>
    </xdr:from>
    <xdr:to>
      <xdr:col>2</xdr:col>
      <xdr:colOff>158748</xdr:colOff>
      <xdr:row>42</xdr:row>
      <xdr:rowOff>116416</xdr:rowOff>
    </xdr:to>
    <xdr:sp macro="" textlink="">
      <xdr:nvSpPr>
        <xdr:cNvPr id="13" name="Left Brace 12"/>
        <xdr:cNvSpPr/>
      </xdr:nvSpPr>
      <xdr:spPr>
        <a:xfrm>
          <a:off x="1047749" y="2137833"/>
          <a:ext cx="338666"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5</xdr:col>
      <xdr:colOff>613834</xdr:colOff>
      <xdr:row>1</xdr:row>
      <xdr:rowOff>148166</xdr:rowOff>
    </xdr:from>
    <xdr:to>
      <xdr:col>6</xdr:col>
      <xdr:colOff>95250</xdr:colOff>
      <xdr:row>11</xdr:row>
      <xdr:rowOff>31750</xdr:rowOff>
    </xdr:to>
    <xdr:sp macro="" textlink="">
      <xdr:nvSpPr>
        <xdr:cNvPr id="21" name="Down Arrow 20"/>
        <xdr:cNvSpPr/>
      </xdr:nvSpPr>
      <xdr:spPr>
        <a:xfrm>
          <a:off x="7725834" y="338666"/>
          <a:ext cx="105833" cy="1788584"/>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910162</xdr:colOff>
      <xdr:row>11</xdr:row>
      <xdr:rowOff>148167</xdr:rowOff>
    </xdr:from>
    <xdr:to>
      <xdr:col>3</xdr:col>
      <xdr:colOff>74083</xdr:colOff>
      <xdr:row>23</xdr:row>
      <xdr:rowOff>42332</xdr:rowOff>
    </xdr:to>
    <xdr:sp macro="" textlink="">
      <xdr:nvSpPr>
        <xdr:cNvPr id="23" name="Down Arrow 22"/>
        <xdr:cNvSpPr/>
      </xdr:nvSpPr>
      <xdr:spPr>
        <a:xfrm rot="10800000">
          <a:off x="2137829" y="2243667"/>
          <a:ext cx="95254" cy="2296582"/>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3376083</xdr:colOff>
      <xdr:row>1</xdr:row>
      <xdr:rowOff>52914</xdr:rowOff>
    </xdr:from>
    <xdr:to>
      <xdr:col>5</xdr:col>
      <xdr:colOff>613833</xdr:colOff>
      <xdr:row>1</xdr:row>
      <xdr:rowOff>158749</xdr:rowOff>
    </xdr:to>
    <xdr:sp macro="" textlink="">
      <xdr:nvSpPr>
        <xdr:cNvPr id="25" name="Down Arrow 24"/>
        <xdr:cNvSpPr/>
      </xdr:nvSpPr>
      <xdr:spPr>
        <a:xfrm rot="16200000">
          <a:off x="6577540" y="-799043"/>
          <a:ext cx="105835" cy="21907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95250</xdr:colOff>
      <xdr:row>1</xdr:row>
      <xdr:rowOff>116417</xdr:rowOff>
    </xdr:from>
    <xdr:to>
      <xdr:col>4</xdr:col>
      <xdr:colOff>95250</xdr:colOff>
      <xdr:row>21</xdr:row>
      <xdr:rowOff>10583</xdr:rowOff>
    </xdr:to>
    <xdr:cxnSp macro="">
      <xdr:nvCxnSpPr>
        <xdr:cNvPr id="27" name="Straight Connector 26"/>
        <xdr:cNvCxnSpPr/>
      </xdr:nvCxnSpPr>
      <xdr:spPr>
        <a:xfrm>
          <a:off x="7048500" y="306917"/>
          <a:ext cx="0" cy="3704166"/>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4</xdr:col>
      <xdr:colOff>84667</xdr:colOff>
      <xdr:row>23</xdr:row>
      <xdr:rowOff>10583</xdr:rowOff>
    </xdr:from>
    <xdr:to>
      <xdr:col>4</xdr:col>
      <xdr:colOff>84667</xdr:colOff>
      <xdr:row>42</xdr:row>
      <xdr:rowOff>179917</xdr:rowOff>
    </xdr:to>
    <xdr:cxnSp macro="">
      <xdr:nvCxnSpPr>
        <xdr:cNvPr id="32" name="Straight Connector 31"/>
        <xdr:cNvCxnSpPr/>
      </xdr:nvCxnSpPr>
      <xdr:spPr>
        <a:xfrm>
          <a:off x="7037917" y="4508500"/>
          <a:ext cx="0" cy="3788834"/>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4</xdr:col>
      <xdr:colOff>95250</xdr:colOff>
      <xdr:row>21</xdr:row>
      <xdr:rowOff>10583</xdr:rowOff>
    </xdr:from>
    <xdr:to>
      <xdr:col>5</xdr:col>
      <xdr:colOff>296333</xdr:colOff>
      <xdr:row>22</xdr:row>
      <xdr:rowOff>127000</xdr:rowOff>
    </xdr:to>
    <xdr:cxnSp macro="">
      <xdr:nvCxnSpPr>
        <xdr:cNvPr id="33" name="Straight Connector 32"/>
        <xdr:cNvCxnSpPr/>
      </xdr:nvCxnSpPr>
      <xdr:spPr>
        <a:xfrm>
          <a:off x="7048500" y="4011083"/>
          <a:ext cx="359833" cy="264584"/>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4</xdr:col>
      <xdr:colOff>84669</xdr:colOff>
      <xdr:row>22</xdr:row>
      <xdr:rowOff>158750</xdr:rowOff>
    </xdr:from>
    <xdr:to>
      <xdr:col>5</xdr:col>
      <xdr:colOff>328083</xdr:colOff>
      <xdr:row>23</xdr:row>
      <xdr:rowOff>10584</xdr:rowOff>
    </xdr:to>
    <xdr:cxnSp macro="">
      <xdr:nvCxnSpPr>
        <xdr:cNvPr id="37" name="Straight Connector 36"/>
        <xdr:cNvCxnSpPr/>
      </xdr:nvCxnSpPr>
      <xdr:spPr>
        <a:xfrm flipH="1">
          <a:off x="7037919" y="4307417"/>
          <a:ext cx="402164" cy="201084"/>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10583</xdr:colOff>
      <xdr:row>20</xdr:row>
      <xdr:rowOff>105833</xdr:rowOff>
    </xdr:from>
    <xdr:to>
      <xdr:col>4</xdr:col>
      <xdr:colOff>74084</xdr:colOff>
      <xdr:row>20</xdr:row>
      <xdr:rowOff>105834</xdr:rowOff>
    </xdr:to>
    <xdr:cxnSp macro="">
      <xdr:nvCxnSpPr>
        <xdr:cNvPr id="45" name="Straight Connector 44"/>
        <xdr:cNvCxnSpPr/>
      </xdr:nvCxnSpPr>
      <xdr:spPr>
        <a:xfrm flipH="1" flipV="1">
          <a:off x="2169583" y="39158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10583</xdr:colOff>
      <xdr:row>18</xdr:row>
      <xdr:rowOff>116416</xdr:rowOff>
    </xdr:from>
    <xdr:to>
      <xdr:col>4</xdr:col>
      <xdr:colOff>74084</xdr:colOff>
      <xdr:row>18</xdr:row>
      <xdr:rowOff>116417</xdr:rowOff>
    </xdr:to>
    <xdr:cxnSp macro="">
      <xdr:nvCxnSpPr>
        <xdr:cNvPr id="48" name="Straight Connector 47"/>
        <xdr:cNvCxnSpPr/>
      </xdr:nvCxnSpPr>
      <xdr:spPr>
        <a:xfrm flipH="1" flipV="1">
          <a:off x="2169583" y="3545416"/>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10584</xdr:colOff>
      <xdr:row>17</xdr:row>
      <xdr:rowOff>95250</xdr:rowOff>
    </xdr:from>
    <xdr:to>
      <xdr:col>4</xdr:col>
      <xdr:colOff>74085</xdr:colOff>
      <xdr:row>17</xdr:row>
      <xdr:rowOff>95251</xdr:rowOff>
    </xdr:to>
    <xdr:cxnSp macro="">
      <xdr:nvCxnSpPr>
        <xdr:cNvPr id="49" name="Straight Connector 48"/>
        <xdr:cNvCxnSpPr/>
      </xdr:nvCxnSpPr>
      <xdr:spPr>
        <a:xfrm flipH="1" flipV="1">
          <a:off x="2169584" y="3333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15</xdr:row>
      <xdr:rowOff>105833</xdr:rowOff>
    </xdr:from>
    <xdr:to>
      <xdr:col>4</xdr:col>
      <xdr:colOff>63501</xdr:colOff>
      <xdr:row>15</xdr:row>
      <xdr:rowOff>105834</xdr:rowOff>
    </xdr:to>
    <xdr:cxnSp macro="">
      <xdr:nvCxnSpPr>
        <xdr:cNvPr id="50" name="Straight Connector 49"/>
        <xdr:cNvCxnSpPr/>
      </xdr:nvCxnSpPr>
      <xdr:spPr>
        <a:xfrm flipH="1" flipV="1">
          <a:off x="2159000" y="2963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46566</xdr:colOff>
      <xdr:row>14</xdr:row>
      <xdr:rowOff>110067</xdr:rowOff>
    </xdr:from>
    <xdr:to>
      <xdr:col>4</xdr:col>
      <xdr:colOff>110067</xdr:colOff>
      <xdr:row>14</xdr:row>
      <xdr:rowOff>110068</xdr:rowOff>
    </xdr:to>
    <xdr:cxnSp macro="">
      <xdr:nvCxnSpPr>
        <xdr:cNvPr id="51" name="Straight Connector 50"/>
        <xdr:cNvCxnSpPr/>
      </xdr:nvCxnSpPr>
      <xdr:spPr>
        <a:xfrm flipH="1" flipV="1">
          <a:off x="2205566" y="277706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2</xdr:col>
      <xdr:colOff>914400</xdr:colOff>
      <xdr:row>16</xdr:row>
      <xdr:rowOff>78317</xdr:rowOff>
    </xdr:from>
    <xdr:to>
      <xdr:col>4</xdr:col>
      <xdr:colOff>46568</xdr:colOff>
      <xdr:row>16</xdr:row>
      <xdr:rowOff>78318</xdr:rowOff>
    </xdr:to>
    <xdr:cxnSp macro="">
      <xdr:nvCxnSpPr>
        <xdr:cNvPr id="52" name="Straight Connector 51"/>
        <xdr:cNvCxnSpPr/>
      </xdr:nvCxnSpPr>
      <xdr:spPr>
        <a:xfrm flipH="1" flipV="1">
          <a:off x="1697567" y="31263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35983</xdr:colOff>
      <xdr:row>19</xdr:row>
      <xdr:rowOff>110066</xdr:rowOff>
    </xdr:from>
    <xdr:to>
      <xdr:col>4</xdr:col>
      <xdr:colOff>99484</xdr:colOff>
      <xdr:row>19</xdr:row>
      <xdr:rowOff>110067</xdr:rowOff>
    </xdr:to>
    <xdr:cxnSp macro="">
      <xdr:nvCxnSpPr>
        <xdr:cNvPr id="53" name="Straight Connector 52"/>
        <xdr:cNvCxnSpPr/>
      </xdr:nvCxnSpPr>
      <xdr:spPr>
        <a:xfrm flipH="1" flipV="1">
          <a:off x="2194983" y="3729566"/>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31750</xdr:colOff>
      <xdr:row>12</xdr:row>
      <xdr:rowOff>95250</xdr:rowOff>
    </xdr:from>
    <xdr:to>
      <xdr:col>4</xdr:col>
      <xdr:colOff>95251</xdr:colOff>
      <xdr:row>12</xdr:row>
      <xdr:rowOff>95251</xdr:rowOff>
    </xdr:to>
    <xdr:cxnSp macro="">
      <xdr:nvCxnSpPr>
        <xdr:cNvPr id="54" name="Straight Connector 53"/>
        <xdr:cNvCxnSpPr/>
      </xdr:nvCxnSpPr>
      <xdr:spPr>
        <a:xfrm flipH="1" flipV="1">
          <a:off x="2190750" y="2381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3386667</xdr:colOff>
      <xdr:row>11</xdr:row>
      <xdr:rowOff>95250</xdr:rowOff>
    </xdr:from>
    <xdr:to>
      <xdr:col>4</xdr:col>
      <xdr:colOff>52918</xdr:colOff>
      <xdr:row>11</xdr:row>
      <xdr:rowOff>95252</xdr:rowOff>
    </xdr:to>
    <xdr:cxnSp macro="">
      <xdr:nvCxnSpPr>
        <xdr:cNvPr id="55" name="Straight Connector 54"/>
        <xdr:cNvCxnSpPr/>
      </xdr:nvCxnSpPr>
      <xdr:spPr>
        <a:xfrm flipH="1" flipV="1">
          <a:off x="5545667" y="2190750"/>
          <a:ext cx="1460501" cy="2"/>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10</xdr:row>
      <xdr:rowOff>116417</xdr:rowOff>
    </xdr:from>
    <xdr:to>
      <xdr:col>4</xdr:col>
      <xdr:colOff>63501</xdr:colOff>
      <xdr:row>10</xdr:row>
      <xdr:rowOff>116418</xdr:rowOff>
    </xdr:to>
    <xdr:cxnSp macro="">
      <xdr:nvCxnSpPr>
        <xdr:cNvPr id="56" name="Straight Connector 55"/>
        <xdr:cNvCxnSpPr/>
      </xdr:nvCxnSpPr>
      <xdr:spPr>
        <a:xfrm flipH="1" flipV="1">
          <a:off x="2159000" y="20214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9</xdr:row>
      <xdr:rowOff>105833</xdr:rowOff>
    </xdr:from>
    <xdr:to>
      <xdr:col>4</xdr:col>
      <xdr:colOff>63501</xdr:colOff>
      <xdr:row>9</xdr:row>
      <xdr:rowOff>105834</xdr:rowOff>
    </xdr:to>
    <xdr:cxnSp macro="">
      <xdr:nvCxnSpPr>
        <xdr:cNvPr id="57" name="Straight Connector 56"/>
        <xdr:cNvCxnSpPr/>
      </xdr:nvCxnSpPr>
      <xdr:spPr>
        <a:xfrm flipH="1" flipV="1">
          <a:off x="2159000" y="1820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10584</xdr:colOff>
      <xdr:row>8</xdr:row>
      <xdr:rowOff>105833</xdr:rowOff>
    </xdr:from>
    <xdr:to>
      <xdr:col>4</xdr:col>
      <xdr:colOff>74085</xdr:colOff>
      <xdr:row>8</xdr:row>
      <xdr:rowOff>105834</xdr:rowOff>
    </xdr:to>
    <xdr:cxnSp macro="">
      <xdr:nvCxnSpPr>
        <xdr:cNvPr id="58" name="Straight Connector 57"/>
        <xdr:cNvCxnSpPr/>
      </xdr:nvCxnSpPr>
      <xdr:spPr>
        <a:xfrm flipH="1" flipV="1">
          <a:off x="2169584" y="16298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7</xdr:row>
      <xdr:rowOff>105834</xdr:rowOff>
    </xdr:from>
    <xdr:to>
      <xdr:col>4</xdr:col>
      <xdr:colOff>63501</xdr:colOff>
      <xdr:row>7</xdr:row>
      <xdr:rowOff>105835</xdr:rowOff>
    </xdr:to>
    <xdr:cxnSp macro="">
      <xdr:nvCxnSpPr>
        <xdr:cNvPr id="59" name="Straight Connector 58"/>
        <xdr:cNvCxnSpPr/>
      </xdr:nvCxnSpPr>
      <xdr:spPr>
        <a:xfrm flipH="1" flipV="1">
          <a:off x="2159000" y="1439334"/>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21166</xdr:colOff>
      <xdr:row>6</xdr:row>
      <xdr:rowOff>116417</xdr:rowOff>
    </xdr:from>
    <xdr:to>
      <xdr:col>4</xdr:col>
      <xdr:colOff>84667</xdr:colOff>
      <xdr:row>6</xdr:row>
      <xdr:rowOff>116418</xdr:rowOff>
    </xdr:to>
    <xdr:cxnSp macro="">
      <xdr:nvCxnSpPr>
        <xdr:cNvPr id="60" name="Straight Connector 59"/>
        <xdr:cNvCxnSpPr/>
      </xdr:nvCxnSpPr>
      <xdr:spPr>
        <a:xfrm flipH="1" flipV="1">
          <a:off x="2180166" y="12594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52917</xdr:colOff>
      <xdr:row>5</xdr:row>
      <xdr:rowOff>105834</xdr:rowOff>
    </xdr:from>
    <xdr:to>
      <xdr:col>4</xdr:col>
      <xdr:colOff>116418</xdr:colOff>
      <xdr:row>5</xdr:row>
      <xdr:rowOff>105835</xdr:rowOff>
    </xdr:to>
    <xdr:cxnSp macro="">
      <xdr:nvCxnSpPr>
        <xdr:cNvPr id="61" name="Straight Connector 60"/>
        <xdr:cNvCxnSpPr/>
      </xdr:nvCxnSpPr>
      <xdr:spPr>
        <a:xfrm flipH="1" flipV="1">
          <a:off x="2211917" y="1058334"/>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21167</xdr:colOff>
      <xdr:row>4</xdr:row>
      <xdr:rowOff>95250</xdr:rowOff>
    </xdr:from>
    <xdr:to>
      <xdr:col>4</xdr:col>
      <xdr:colOff>84668</xdr:colOff>
      <xdr:row>4</xdr:row>
      <xdr:rowOff>95251</xdr:rowOff>
    </xdr:to>
    <xdr:cxnSp macro="">
      <xdr:nvCxnSpPr>
        <xdr:cNvPr id="62" name="Straight Connector 61"/>
        <xdr:cNvCxnSpPr/>
      </xdr:nvCxnSpPr>
      <xdr:spPr>
        <a:xfrm flipH="1" flipV="1">
          <a:off x="2180167" y="857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21167</xdr:colOff>
      <xdr:row>3</xdr:row>
      <xdr:rowOff>105833</xdr:rowOff>
    </xdr:from>
    <xdr:to>
      <xdr:col>4</xdr:col>
      <xdr:colOff>84668</xdr:colOff>
      <xdr:row>3</xdr:row>
      <xdr:rowOff>105834</xdr:rowOff>
    </xdr:to>
    <xdr:cxnSp macro="">
      <xdr:nvCxnSpPr>
        <xdr:cNvPr id="63" name="Straight Connector 62"/>
        <xdr:cNvCxnSpPr/>
      </xdr:nvCxnSpPr>
      <xdr:spPr>
        <a:xfrm flipH="1" flipV="1">
          <a:off x="2180167" y="677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31750</xdr:colOff>
      <xdr:row>2</xdr:row>
      <xdr:rowOff>95250</xdr:rowOff>
    </xdr:from>
    <xdr:to>
      <xdr:col>4</xdr:col>
      <xdr:colOff>95251</xdr:colOff>
      <xdr:row>2</xdr:row>
      <xdr:rowOff>95251</xdr:rowOff>
    </xdr:to>
    <xdr:cxnSp macro="">
      <xdr:nvCxnSpPr>
        <xdr:cNvPr id="64" name="Straight Connector 63"/>
        <xdr:cNvCxnSpPr/>
      </xdr:nvCxnSpPr>
      <xdr:spPr>
        <a:xfrm flipH="1" flipV="1">
          <a:off x="2190750" y="476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3577167</xdr:colOff>
      <xdr:row>1</xdr:row>
      <xdr:rowOff>116417</xdr:rowOff>
    </xdr:from>
    <xdr:to>
      <xdr:col>4</xdr:col>
      <xdr:colOff>63503</xdr:colOff>
      <xdr:row>1</xdr:row>
      <xdr:rowOff>116420</xdr:rowOff>
    </xdr:to>
    <xdr:cxnSp macro="">
      <xdr:nvCxnSpPr>
        <xdr:cNvPr id="65" name="Straight Connector 64"/>
        <xdr:cNvCxnSpPr/>
      </xdr:nvCxnSpPr>
      <xdr:spPr>
        <a:xfrm flipH="1" flipV="1">
          <a:off x="5736167" y="306917"/>
          <a:ext cx="1280586" cy="3"/>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21166</xdr:colOff>
      <xdr:row>13</xdr:row>
      <xdr:rowOff>95250</xdr:rowOff>
    </xdr:from>
    <xdr:to>
      <xdr:col>4</xdr:col>
      <xdr:colOff>84667</xdr:colOff>
      <xdr:row>13</xdr:row>
      <xdr:rowOff>95251</xdr:rowOff>
    </xdr:to>
    <xdr:cxnSp macro="">
      <xdr:nvCxnSpPr>
        <xdr:cNvPr id="69" name="Straight Connector 68"/>
        <xdr:cNvCxnSpPr/>
      </xdr:nvCxnSpPr>
      <xdr:spPr>
        <a:xfrm flipH="1" flipV="1">
          <a:off x="2180166" y="2571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1</xdr:col>
      <xdr:colOff>423334</xdr:colOff>
      <xdr:row>23</xdr:row>
      <xdr:rowOff>52917</xdr:rowOff>
    </xdr:from>
    <xdr:to>
      <xdr:col>2</xdr:col>
      <xdr:colOff>148166</xdr:colOff>
      <xdr:row>32</xdr:row>
      <xdr:rowOff>127000</xdr:rowOff>
    </xdr:to>
    <xdr:sp macro="" textlink="">
      <xdr:nvSpPr>
        <xdr:cNvPr id="122" name="Left Brace 121"/>
        <xdr:cNvSpPr/>
      </xdr:nvSpPr>
      <xdr:spPr>
        <a:xfrm>
          <a:off x="1037167" y="243417"/>
          <a:ext cx="338666"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1</xdr:col>
      <xdr:colOff>433916</xdr:colOff>
      <xdr:row>33</xdr:row>
      <xdr:rowOff>42333</xdr:rowOff>
    </xdr:from>
    <xdr:to>
      <xdr:col>2</xdr:col>
      <xdr:colOff>158748</xdr:colOff>
      <xdr:row>42</xdr:row>
      <xdr:rowOff>116416</xdr:rowOff>
    </xdr:to>
    <xdr:sp macro="" textlink="">
      <xdr:nvSpPr>
        <xdr:cNvPr id="123" name="Left Brace 122"/>
        <xdr:cNvSpPr/>
      </xdr:nvSpPr>
      <xdr:spPr>
        <a:xfrm>
          <a:off x="1047749" y="2137833"/>
          <a:ext cx="338666" cy="1788583"/>
        </a:xfrm>
        <a:prstGeom prst="leftBrace">
          <a:avLst/>
        </a:prstGeom>
      </xdr:spPr>
      <xdr:style>
        <a:lnRef idx="3">
          <a:schemeClr val="dk1"/>
        </a:lnRef>
        <a:fillRef idx="0">
          <a:schemeClr val="dk1"/>
        </a:fillRef>
        <a:effectRef idx="2">
          <a:schemeClr val="dk1"/>
        </a:effectRef>
        <a:fontRef idx="minor">
          <a:schemeClr val="tx1"/>
        </a:fontRef>
      </xdr:style>
      <xdr:txBody>
        <a:bodyPr vertOverflow="clip" horzOverflow="clip" rtlCol="0" anchor="t"/>
        <a:lstStyle/>
        <a:p>
          <a:pPr algn="l"/>
          <a:endParaRPr lang="en-US" sz="1100"/>
        </a:p>
      </xdr:txBody>
    </xdr:sp>
    <xdr:clientData/>
  </xdr:twoCellAnchor>
  <xdr:twoCellAnchor>
    <xdr:from>
      <xdr:col>3</xdr:col>
      <xdr:colOff>10583</xdr:colOff>
      <xdr:row>42</xdr:row>
      <xdr:rowOff>105833</xdr:rowOff>
    </xdr:from>
    <xdr:to>
      <xdr:col>4</xdr:col>
      <xdr:colOff>74084</xdr:colOff>
      <xdr:row>42</xdr:row>
      <xdr:rowOff>105834</xdr:rowOff>
    </xdr:to>
    <xdr:cxnSp macro="">
      <xdr:nvCxnSpPr>
        <xdr:cNvPr id="125" name="Straight Connector 124"/>
        <xdr:cNvCxnSpPr/>
      </xdr:nvCxnSpPr>
      <xdr:spPr>
        <a:xfrm flipH="1" flipV="1">
          <a:off x="2169583" y="39158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10583</xdr:colOff>
      <xdr:row>40</xdr:row>
      <xdr:rowOff>116416</xdr:rowOff>
    </xdr:from>
    <xdr:to>
      <xdr:col>4</xdr:col>
      <xdr:colOff>74084</xdr:colOff>
      <xdr:row>40</xdr:row>
      <xdr:rowOff>116417</xdr:rowOff>
    </xdr:to>
    <xdr:cxnSp macro="">
      <xdr:nvCxnSpPr>
        <xdr:cNvPr id="126" name="Straight Connector 125"/>
        <xdr:cNvCxnSpPr/>
      </xdr:nvCxnSpPr>
      <xdr:spPr>
        <a:xfrm flipH="1" flipV="1">
          <a:off x="2169583" y="3545416"/>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10584</xdr:colOff>
      <xdr:row>39</xdr:row>
      <xdr:rowOff>95250</xdr:rowOff>
    </xdr:from>
    <xdr:to>
      <xdr:col>4</xdr:col>
      <xdr:colOff>74085</xdr:colOff>
      <xdr:row>39</xdr:row>
      <xdr:rowOff>95251</xdr:rowOff>
    </xdr:to>
    <xdr:cxnSp macro="">
      <xdr:nvCxnSpPr>
        <xdr:cNvPr id="127" name="Straight Connector 126"/>
        <xdr:cNvCxnSpPr/>
      </xdr:nvCxnSpPr>
      <xdr:spPr>
        <a:xfrm flipH="1" flipV="1">
          <a:off x="2169584" y="3333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37</xdr:row>
      <xdr:rowOff>105833</xdr:rowOff>
    </xdr:from>
    <xdr:to>
      <xdr:col>4</xdr:col>
      <xdr:colOff>63501</xdr:colOff>
      <xdr:row>37</xdr:row>
      <xdr:rowOff>105834</xdr:rowOff>
    </xdr:to>
    <xdr:cxnSp macro="">
      <xdr:nvCxnSpPr>
        <xdr:cNvPr id="128" name="Straight Connector 127"/>
        <xdr:cNvCxnSpPr/>
      </xdr:nvCxnSpPr>
      <xdr:spPr>
        <a:xfrm flipH="1" flipV="1">
          <a:off x="2159000" y="2963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46566</xdr:colOff>
      <xdr:row>36</xdr:row>
      <xdr:rowOff>110067</xdr:rowOff>
    </xdr:from>
    <xdr:to>
      <xdr:col>4</xdr:col>
      <xdr:colOff>110067</xdr:colOff>
      <xdr:row>36</xdr:row>
      <xdr:rowOff>110068</xdr:rowOff>
    </xdr:to>
    <xdr:cxnSp macro="">
      <xdr:nvCxnSpPr>
        <xdr:cNvPr id="129" name="Straight Connector 128"/>
        <xdr:cNvCxnSpPr/>
      </xdr:nvCxnSpPr>
      <xdr:spPr>
        <a:xfrm flipH="1" flipV="1">
          <a:off x="2205566" y="277706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14817</xdr:colOff>
      <xdr:row>38</xdr:row>
      <xdr:rowOff>88900</xdr:rowOff>
    </xdr:from>
    <xdr:to>
      <xdr:col>4</xdr:col>
      <xdr:colOff>78318</xdr:colOff>
      <xdr:row>38</xdr:row>
      <xdr:rowOff>88901</xdr:rowOff>
    </xdr:to>
    <xdr:cxnSp macro="">
      <xdr:nvCxnSpPr>
        <xdr:cNvPr id="130" name="Straight Connector 129"/>
        <xdr:cNvCxnSpPr/>
      </xdr:nvCxnSpPr>
      <xdr:spPr>
        <a:xfrm flipH="1" flipV="1">
          <a:off x="2173817" y="313690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35983</xdr:colOff>
      <xdr:row>41</xdr:row>
      <xdr:rowOff>110066</xdr:rowOff>
    </xdr:from>
    <xdr:to>
      <xdr:col>4</xdr:col>
      <xdr:colOff>99484</xdr:colOff>
      <xdr:row>41</xdr:row>
      <xdr:rowOff>110067</xdr:rowOff>
    </xdr:to>
    <xdr:cxnSp macro="">
      <xdr:nvCxnSpPr>
        <xdr:cNvPr id="131" name="Straight Connector 130"/>
        <xdr:cNvCxnSpPr/>
      </xdr:nvCxnSpPr>
      <xdr:spPr>
        <a:xfrm flipH="1" flipV="1">
          <a:off x="2194983" y="3729566"/>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2</xdr:col>
      <xdr:colOff>910166</xdr:colOff>
      <xdr:row>34</xdr:row>
      <xdr:rowOff>52917</xdr:rowOff>
    </xdr:from>
    <xdr:to>
      <xdr:col>4</xdr:col>
      <xdr:colOff>42334</xdr:colOff>
      <xdr:row>34</xdr:row>
      <xdr:rowOff>52918</xdr:rowOff>
    </xdr:to>
    <xdr:cxnSp macro="">
      <xdr:nvCxnSpPr>
        <xdr:cNvPr id="132" name="Straight Connector 131"/>
        <xdr:cNvCxnSpPr/>
      </xdr:nvCxnSpPr>
      <xdr:spPr>
        <a:xfrm flipH="1" flipV="1">
          <a:off x="2137833" y="6646334"/>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1672167</xdr:colOff>
      <xdr:row>33</xdr:row>
      <xdr:rowOff>95252</xdr:rowOff>
    </xdr:from>
    <xdr:to>
      <xdr:col>4</xdr:col>
      <xdr:colOff>52919</xdr:colOff>
      <xdr:row>33</xdr:row>
      <xdr:rowOff>116416</xdr:rowOff>
    </xdr:to>
    <xdr:cxnSp macro="">
      <xdr:nvCxnSpPr>
        <xdr:cNvPr id="133" name="Straight Connector 132"/>
        <xdr:cNvCxnSpPr/>
      </xdr:nvCxnSpPr>
      <xdr:spPr>
        <a:xfrm flipH="1">
          <a:off x="3831167" y="6498169"/>
          <a:ext cx="3175002" cy="21164"/>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32</xdr:row>
      <xdr:rowOff>116417</xdr:rowOff>
    </xdr:from>
    <xdr:to>
      <xdr:col>4</xdr:col>
      <xdr:colOff>63501</xdr:colOff>
      <xdr:row>32</xdr:row>
      <xdr:rowOff>116418</xdr:rowOff>
    </xdr:to>
    <xdr:cxnSp macro="">
      <xdr:nvCxnSpPr>
        <xdr:cNvPr id="134" name="Straight Connector 133"/>
        <xdr:cNvCxnSpPr/>
      </xdr:nvCxnSpPr>
      <xdr:spPr>
        <a:xfrm flipH="1" flipV="1">
          <a:off x="2159000" y="20214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31</xdr:row>
      <xdr:rowOff>105833</xdr:rowOff>
    </xdr:from>
    <xdr:to>
      <xdr:col>4</xdr:col>
      <xdr:colOff>63501</xdr:colOff>
      <xdr:row>31</xdr:row>
      <xdr:rowOff>105834</xdr:rowOff>
    </xdr:to>
    <xdr:cxnSp macro="">
      <xdr:nvCxnSpPr>
        <xdr:cNvPr id="135" name="Straight Connector 134"/>
        <xdr:cNvCxnSpPr/>
      </xdr:nvCxnSpPr>
      <xdr:spPr>
        <a:xfrm flipH="1" flipV="1">
          <a:off x="2159000" y="1820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10584</xdr:colOff>
      <xdr:row>30</xdr:row>
      <xdr:rowOff>105833</xdr:rowOff>
    </xdr:from>
    <xdr:to>
      <xdr:col>4</xdr:col>
      <xdr:colOff>74085</xdr:colOff>
      <xdr:row>30</xdr:row>
      <xdr:rowOff>105834</xdr:rowOff>
    </xdr:to>
    <xdr:cxnSp macro="">
      <xdr:nvCxnSpPr>
        <xdr:cNvPr id="136" name="Straight Connector 135"/>
        <xdr:cNvCxnSpPr/>
      </xdr:nvCxnSpPr>
      <xdr:spPr>
        <a:xfrm flipH="1" flipV="1">
          <a:off x="2169584" y="16298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29</xdr:row>
      <xdr:rowOff>105834</xdr:rowOff>
    </xdr:from>
    <xdr:to>
      <xdr:col>4</xdr:col>
      <xdr:colOff>63501</xdr:colOff>
      <xdr:row>29</xdr:row>
      <xdr:rowOff>105835</xdr:rowOff>
    </xdr:to>
    <xdr:cxnSp macro="">
      <xdr:nvCxnSpPr>
        <xdr:cNvPr id="137" name="Straight Connector 136"/>
        <xdr:cNvCxnSpPr/>
      </xdr:nvCxnSpPr>
      <xdr:spPr>
        <a:xfrm flipH="1" flipV="1">
          <a:off x="2159000" y="1439334"/>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21166</xdr:colOff>
      <xdr:row>28</xdr:row>
      <xdr:rowOff>116417</xdr:rowOff>
    </xdr:from>
    <xdr:to>
      <xdr:col>4</xdr:col>
      <xdr:colOff>84667</xdr:colOff>
      <xdr:row>28</xdr:row>
      <xdr:rowOff>116418</xdr:rowOff>
    </xdr:to>
    <xdr:cxnSp macro="">
      <xdr:nvCxnSpPr>
        <xdr:cNvPr id="138" name="Straight Connector 137"/>
        <xdr:cNvCxnSpPr/>
      </xdr:nvCxnSpPr>
      <xdr:spPr>
        <a:xfrm flipH="1" flipV="1">
          <a:off x="2180166" y="12594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0</xdr:colOff>
      <xdr:row>27</xdr:row>
      <xdr:rowOff>116417</xdr:rowOff>
    </xdr:from>
    <xdr:to>
      <xdr:col>4</xdr:col>
      <xdr:colOff>63501</xdr:colOff>
      <xdr:row>27</xdr:row>
      <xdr:rowOff>116418</xdr:rowOff>
    </xdr:to>
    <xdr:cxnSp macro="">
      <xdr:nvCxnSpPr>
        <xdr:cNvPr id="139" name="Straight Connector 138"/>
        <xdr:cNvCxnSpPr/>
      </xdr:nvCxnSpPr>
      <xdr:spPr>
        <a:xfrm flipH="1" flipV="1">
          <a:off x="2159000" y="10689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21167</xdr:colOff>
      <xdr:row>26</xdr:row>
      <xdr:rowOff>95250</xdr:rowOff>
    </xdr:from>
    <xdr:to>
      <xdr:col>4</xdr:col>
      <xdr:colOff>84668</xdr:colOff>
      <xdr:row>26</xdr:row>
      <xdr:rowOff>95251</xdr:rowOff>
    </xdr:to>
    <xdr:cxnSp macro="">
      <xdr:nvCxnSpPr>
        <xdr:cNvPr id="140" name="Straight Connector 139"/>
        <xdr:cNvCxnSpPr/>
      </xdr:nvCxnSpPr>
      <xdr:spPr>
        <a:xfrm flipH="1" flipV="1">
          <a:off x="2180167" y="857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21167</xdr:colOff>
      <xdr:row>25</xdr:row>
      <xdr:rowOff>105833</xdr:rowOff>
    </xdr:from>
    <xdr:to>
      <xdr:col>4</xdr:col>
      <xdr:colOff>84668</xdr:colOff>
      <xdr:row>25</xdr:row>
      <xdr:rowOff>105834</xdr:rowOff>
    </xdr:to>
    <xdr:cxnSp macro="">
      <xdr:nvCxnSpPr>
        <xdr:cNvPr id="141" name="Straight Connector 140"/>
        <xdr:cNvCxnSpPr/>
      </xdr:nvCxnSpPr>
      <xdr:spPr>
        <a:xfrm flipH="1" flipV="1">
          <a:off x="2180167" y="677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2254250</xdr:colOff>
      <xdr:row>24</xdr:row>
      <xdr:rowOff>95252</xdr:rowOff>
    </xdr:from>
    <xdr:to>
      <xdr:col>4</xdr:col>
      <xdr:colOff>95252</xdr:colOff>
      <xdr:row>24</xdr:row>
      <xdr:rowOff>105833</xdr:rowOff>
    </xdr:to>
    <xdr:cxnSp macro="">
      <xdr:nvCxnSpPr>
        <xdr:cNvPr id="142" name="Straight Connector 141"/>
        <xdr:cNvCxnSpPr/>
      </xdr:nvCxnSpPr>
      <xdr:spPr>
        <a:xfrm flipH="1">
          <a:off x="4413250" y="4783669"/>
          <a:ext cx="2635252" cy="1058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4212167</xdr:colOff>
      <xdr:row>23</xdr:row>
      <xdr:rowOff>116416</xdr:rowOff>
    </xdr:from>
    <xdr:to>
      <xdr:col>4</xdr:col>
      <xdr:colOff>63503</xdr:colOff>
      <xdr:row>23</xdr:row>
      <xdr:rowOff>116421</xdr:rowOff>
    </xdr:to>
    <xdr:cxnSp macro="">
      <xdr:nvCxnSpPr>
        <xdr:cNvPr id="143" name="Straight Connector 142"/>
        <xdr:cNvCxnSpPr/>
      </xdr:nvCxnSpPr>
      <xdr:spPr>
        <a:xfrm flipH="1" flipV="1">
          <a:off x="6371167" y="4614333"/>
          <a:ext cx="645586" cy="5"/>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21166</xdr:colOff>
      <xdr:row>35</xdr:row>
      <xdr:rowOff>95250</xdr:rowOff>
    </xdr:from>
    <xdr:to>
      <xdr:col>4</xdr:col>
      <xdr:colOff>84667</xdr:colOff>
      <xdr:row>35</xdr:row>
      <xdr:rowOff>95251</xdr:rowOff>
    </xdr:to>
    <xdr:cxnSp macro="">
      <xdr:nvCxnSpPr>
        <xdr:cNvPr id="144" name="Straight Connector 143"/>
        <xdr:cNvCxnSpPr/>
      </xdr:nvCxnSpPr>
      <xdr:spPr>
        <a:xfrm flipH="1" flipV="1">
          <a:off x="2180166" y="2571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7</xdr:col>
      <xdr:colOff>95250</xdr:colOff>
      <xdr:row>1</xdr:row>
      <xdr:rowOff>116417</xdr:rowOff>
    </xdr:from>
    <xdr:to>
      <xdr:col>7</xdr:col>
      <xdr:colOff>95250</xdr:colOff>
      <xdr:row>21</xdr:row>
      <xdr:rowOff>21166</xdr:rowOff>
    </xdr:to>
    <xdr:cxnSp macro="">
      <xdr:nvCxnSpPr>
        <xdr:cNvPr id="195" name="Straight Connector 194"/>
        <xdr:cNvCxnSpPr/>
      </xdr:nvCxnSpPr>
      <xdr:spPr>
        <a:xfrm>
          <a:off x="7048500" y="306917"/>
          <a:ext cx="0" cy="3714749"/>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7</xdr:col>
      <xdr:colOff>84667</xdr:colOff>
      <xdr:row>23</xdr:row>
      <xdr:rowOff>10583</xdr:rowOff>
    </xdr:from>
    <xdr:to>
      <xdr:col>7</xdr:col>
      <xdr:colOff>84667</xdr:colOff>
      <xdr:row>42</xdr:row>
      <xdr:rowOff>179917</xdr:rowOff>
    </xdr:to>
    <xdr:cxnSp macro="">
      <xdr:nvCxnSpPr>
        <xdr:cNvPr id="196" name="Straight Connector 195"/>
        <xdr:cNvCxnSpPr/>
      </xdr:nvCxnSpPr>
      <xdr:spPr>
        <a:xfrm>
          <a:off x="7037917" y="4508500"/>
          <a:ext cx="0" cy="3788834"/>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7</xdr:col>
      <xdr:colOff>95250</xdr:colOff>
      <xdr:row>21</xdr:row>
      <xdr:rowOff>10583</xdr:rowOff>
    </xdr:from>
    <xdr:to>
      <xdr:col>7</xdr:col>
      <xdr:colOff>285750</xdr:colOff>
      <xdr:row>22</xdr:row>
      <xdr:rowOff>127000</xdr:rowOff>
    </xdr:to>
    <xdr:cxnSp macro="">
      <xdr:nvCxnSpPr>
        <xdr:cNvPr id="197" name="Straight Connector 196"/>
        <xdr:cNvCxnSpPr/>
      </xdr:nvCxnSpPr>
      <xdr:spPr>
        <a:xfrm>
          <a:off x="7048500" y="4011083"/>
          <a:ext cx="190500" cy="264584"/>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7</xdr:col>
      <xdr:colOff>84667</xdr:colOff>
      <xdr:row>22</xdr:row>
      <xdr:rowOff>127000</xdr:rowOff>
    </xdr:from>
    <xdr:to>
      <xdr:col>7</xdr:col>
      <xdr:colOff>275167</xdr:colOff>
      <xdr:row>23</xdr:row>
      <xdr:rowOff>0</xdr:rowOff>
    </xdr:to>
    <xdr:cxnSp macro="">
      <xdr:nvCxnSpPr>
        <xdr:cNvPr id="198" name="Straight Connector 197"/>
        <xdr:cNvCxnSpPr/>
      </xdr:nvCxnSpPr>
      <xdr:spPr>
        <a:xfrm flipH="1">
          <a:off x="7037917" y="4275667"/>
          <a:ext cx="190500" cy="222250"/>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10583</xdr:colOff>
      <xdr:row>20</xdr:row>
      <xdr:rowOff>105833</xdr:rowOff>
    </xdr:from>
    <xdr:to>
      <xdr:col>7</xdr:col>
      <xdr:colOff>74084</xdr:colOff>
      <xdr:row>20</xdr:row>
      <xdr:rowOff>105834</xdr:rowOff>
    </xdr:to>
    <xdr:cxnSp macro="">
      <xdr:nvCxnSpPr>
        <xdr:cNvPr id="199" name="Straight Connector 198"/>
        <xdr:cNvCxnSpPr/>
      </xdr:nvCxnSpPr>
      <xdr:spPr>
        <a:xfrm flipH="1" flipV="1">
          <a:off x="2169583" y="39158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10583</xdr:colOff>
      <xdr:row>18</xdr:row>
      <xdr:rowOff>116416</xdr:rowOff>
    </xdr:from>
    <xdr:to>
      <xdr:col>7</xdr:col>
      <xdr:colOff>74084</xdr:colOff>
      <xdr:row>18</xdr:row>
      <xdr:rowOff>116417</xdr:rowOff>
    </xdr:to>
    <xdr:cxnSp macro="">
      <xdr:nvCxnSpPr>
        <xdr:cNvPr id="200" name="Straight Connector 199"/>
        <xdr:cNvCxnSpPr/>
      </xdr:nvCxnSpPr>
      <xdr:spPr>
        <a:xfrm flipH="1" flipV="1">
          <a:off x="2169583" y="3545416"/>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10584</xdr:colOff>
      <xdr:row>17</xdr:row>
      <xdr:rowOff>95250</xdr:rowOff>
    </xdr:from>
    <xdr:to>
      <xdr:col>7</xdr:col>
      <xdr:colOff>74085</xdr:colOff>
      <xdr:row>17</xdr:row>
      <xdr:rowOff>95251</xdr:rowOff>
    </xdr:to>
    <xdr:cxnSp macro="">
      <xdr:nvCxnSpPr>
        <xdr:cNvPr id="201" name="Straight Connector 200"/>
        <xdr:cNvCxnSpPr/>
      </xdr:nvCxnSpPr>
      <xdr:spPr>
        <a:xfrm flipH="1" flipV="1">
          <a:off x="2169584" y="3333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15</xdr:row>
      <xdr:rowOff>105833</xdr:rowOff>
    </xdr:from>
    <xdr:to>
      <xdr:col>7</xdr:col>
      <xdr:colOff>63501</xdr:colOff>
      <xdr:row>15</xdr:row>
      <xdr:rowOff>105834</xdr:rowOff>
    </xdr:to>
    <xdr:cxnSp macro="">
      <xdr:nvCxnSpPr>
        <xdr:cNvPr id="202" name="Straight Connector 201"/>
        <xdr:cNvCxnSpPr/>
      </xdr:nvCxnSpPr>
      <xdr:spPr>
        <a:xfrm flipH="1" flipV="1">
          <a:off x="2159000" y="2963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46566</xdr:colOff>
      <xdr:row>14</xdr:row>
      <xdr:rowOff>110067</xdr:rowOff>
    </xdr:from>
    <xdr:to>
      <xdr:col>7</xdr:col>
      <xdr:colOff>110067</xdr:colOff>
      <xdr:row>14</xdr:row>
      <xdr:rowOff>110068</xdr:rowOff>
    </xdr:to>
    <xdr:cxnSp macro="">
      <xdr:nvCxnSpPr>
        <xdr:cNvPr id="203" name="Straight Connector 202"/>
        <xdr:cNvCxnSpPr/>
      </xdr:nvCxnSpPr>
      <xdr:spPr>
        <a:xfrm flipH="1" flipV="1">
          <a:off x="2205566" y="277706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14817</xdr:colOff>
      <xdr:row>16</xdr:row>
      <xdr:rowOff>88900</xdr:rowOff>
    </xdr:from>
    <xdr:to>
      <xdr:col>7</xdr:col>
      <xdr:colOff>78318</xdr:colOff>
      <xdr:row>16</xdr:row>
      <xdr:rowOff>88901</xdr:rowOff>
    </xdr:to>
    <xdr:cxnSp macro="">
      <xdr:nvCxnSpPr>
        <xdr:cNvPr id="204" name="Straight Connector 203"/>
        <xdr:cNvCxnSpPr/>
      </xdr:nvCxnSpPr>
      <xdr:spPr>
        <a:xfrm flipH="1" flipV="1">
          <a:off x="2173817" y="313690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35983</xdr:colOff>
      <xdr:row>19</xdr:row>
      <xdr:rowOff>110066</xdr:rowOff>
    </xdr:from>
    <xdr:to>
      <xdr:col>7</xdr:col>
      <xdr:colOff>99484</xdr:colOff>
      <xdr:row>19</xdr:row>
      <xdr:rowOff>110067</xdr:rowOff>
    </xdr:to>
    <xdr:cxnSp macro="">
      <xdr:nvCxnSpPr>
        <xdr:cNvPr id="205" name="Straight Connector 204"/>
        <xdr:cNvCxnSpPr/>
      </xdr:nvCxnSpPr>
      <xdr:spPr>
        <a:xfrm flipH="1" flipV="1">
          <a:off x="2194983" y="3729566"/>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31750</xdr:colOff>
      <xdr:row>12</xdr:row>
      <xdr:rowOff>95250</xdr:rowOff>
    </xdr:from>
    <xdr:to>
      <xdr:col>7</xdr:col>
      <xdr:colOff>95251</xdr:colOff>
      <xdr:row>12</xdr:row>
      <xdr:rowOff>95251</xdr:rowOff>
    </xdr:to>
    <xdr:cxnSp macro="">
      <xdr:nvCxnSpPr>
        <xdr:cNvPr id="206" name="Straight Connector 205"/>
        <xdr:cNvCxnSpPr/>
      </xdr:nvCxnSpPr>
      <xdr:spPr>
        <a:xfrm flipH="1" flipV="1">
          <a:off x="2190750" y="2381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3386667</xdr:colOff>
      <xdr:row>11</xdr:row>
      <xdr:rowOff>95250</xdr:rowOff>
    </xdr:from>
    <xdr:to>
      <xdr:col>7</xdr:col>
      <xdr:colOff>52918</xdr:colOff>
      <xdr:row>11</xdr:row>
      <xdr:rowOff>95252</xdr:rowOff>
    </xdr:to>
    <xdr:cxnSp macro="">
      <xdr:nvCxnSpPr>
        <xdr:cNvPr id="207" name="Straight Connector 206"/>
        <xdr:cNvCxnSpPr/>
      </xdr:nvCxnSpPr>
      <xdr:spPr>
        <a:xfrm flipH="1" flipV="1">
          <a:off x="5545667" y="2190750"/>
          <a:ext cx="1460501" cy="2"/>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10</xdr:row>
      <xdr:rowOff>116417</xdr:rowOff>
    </xdr:from>
    <xdr:to>
      <xdr:col>7</xdr:col>
      <xdr:colOff>63501</xdr:colOff>
      <xdr:row>10</xdr:row>
      <xdr:rowOff>116418</xdr:rowOff>
    </xdr:to>
    <xdr:cxnSp macro="">
      <xdr:nvCxnSpPr>
        <xdr:cNvPr id="208" name="Straight Connector 207"/>
        <xdr:cNvCxnSpPr/>
      </xdr:nvCxnSpPr>
      <xdr:spPr>
        <a:xfrm flipH="1" flipV="1">
          <a:off x="2159000" y="20214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9</xdr:row>
      <xdr:rowOff>105833</xdr:rowOff>
    </xdr:from>
    <xdr:to>
      <xdr:col>7</xdr:col>
      <xdr:colOff>63501</xdr:colOff>
      <xdr:row>9</xdr:row>
      <xdr:rowOff>105834</xdr:rowOff>
    </xdr:to>
    <xdr:cxnSp macro="">
      <xdr:nvCxnSpPr>
        <xdr:cNvPr id="209" name="Straight Connector 208"/>
        <xdr:cNvCxnSpPr/>
      </xdr:nvCxnSpPr>
      <xdr:spPr>
        <a:xfrm flipH="1" flipV="1">
          <a:off x="2159000" y="1820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10584</xdr:colOff>
      <xdr:row>8</xdr:row>
      <xdr:rowOff>105833</xdr:rowOff>
    </xdr:from>
    <xdr:to>
      <xdr:col>7</xdr:col>
      <xdr:colOff>74085</xdr:colOff>
      <xdr:row>8</xdr:row>
      <xdr:rowOff>105834</xdr:rowOff>
    </xdr:to>
    <xdr:cxnSp macro="">
      <xdr:nvCxnSpPr>
        <xdr:cNvPr id="210" name="Straight Connector 209"/>
        <xdr:cNvCxnSpPr/>
      </xdr:nvCxnSpPr>
      <xdr:spPr>
        <a:xfrm flipH="1" flipV="1">
          <a:off x="2169584" y="16298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21167</xdr:colOff>
      <xdr:row>7</xdr:row>
      <xdr:rowOff>95250</xdr:rowOff>
    </xdr:from>
    <xdr:to>
      <xdr:col>7</xdr:col>
      <xdr:colOff>84668</xdr:colOff>
      <xdr:row>7</xdr:row>
      <xdr:rowOff>95251</xdr:rowOff>
    </xdr:to>
    <xdr:cxnSp macro="">
      <xdr:nvCxnSpPr>
        <xdr:cNvPr id="211" name="Straight Connector 210"/>
        <xdr:cNvCxnSpPr/>
      </xdr:nvCxnSpPr>
      <xdr:spPr>
        <a:xfrm flipH="1" flipV="1">
          <a:off x="8561917" y="1428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21166</xdr:colOff>
      <xdr:row>6</xdr:row>
      <xdr:rowOff>116417</xdr:rowOff>
    </xdr:from>
    <xdr:to>
      <xdr:col>7</xdr:col>
      <xdr:colOff>84667</xdr:colOff>
      <xdr:row>6</xdr:row>
      <xdr:rowOff>116418</xdr:rowOff>
    </xdr:to>
    <xdr:cxnSp macro="">
      <xdr:nvCxnSpPr>
        <xdr:cNvPr id="212" name="Straight Connector 211"/>
        <xdr:cNvCxnSpPr/>
      </xdr:nvCxnSpPr>
      <xdr:spPr>
        <a:xfrm flipH="1" flipV="1">
          <a:off x="2180166" y="12594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5</xdr:row>
      <xdr:rowOff>116417</xdr:rowOff>
    </xdr:from>
    <xdr:to>
      <xdr:col>7</xdr:col>
      <xdr:colOff>63501</xdr:colOff>
      <xdr:row>5</xdr:row>
      <xdr:rowOff>116418</xdr:rowOff>
    </xdr:to>
    <xdr:cxnSp macro="">
      <xdr:nvCxnSpPr>
        <xdr:cNvPr id="213" name="Straight Connector 212"/>
        <xdr:cNvCxnSpPr/>
      </xdr:nvCxnSpPr>
      <xdr:spPr>
        <a:xfrm flipH="1" flipV="1">
          <a:off x="2159000" y="10689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21167</xdr:colOff>
      <xdr:row>4</xdr:row>
      <xdr:rowOff>95250</xdr:rowOff>
    </xdr:from>
    <xdr:to>
      <xdr:col>7</xdr:col>
      <xdr:colOff>84668</xdr:colOff>
      <xdr:row>4</xdr:row>
      <xdr:rowOff>95251</xdr:rowOff>
    </xdr:to>
    <xdr:cxnSp macro="">
      <xdr:nvCxnSpPr>
        <xdr:cNvPr id="214" name="Straight Connector 213"/>
        <xdr:cNvCxnSpPr/>
      </xdr:nvCxnSpPr>
      <xdr:spPr>
        <a:xfrm flipH="1" flipV="1">
          <a:off x="2180167" y="857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21167</xdr:colOff>
      <xdr:row>3</xdr:row>
      <xdr:rowOff>105833</xdr:rowOff>
    </xdr:from>
    <xdr:to>
      <xdr:col>7</xdr:col>
      <xdr:colOff>84668</xdr:colOff>
      <xdr:row>3</xdr:row>
      <xdr:rowOff>105834</xdr:rowOff>
    </xdr:to>
    <xdr:cxnSp macro="">
      <xdr:nvCxnSpPr>
        <xdr:cNvPr id="215" name="Straight Connector 214"/>
        <xdr:cNvCxnSpPr/>
      </xdr:nvCxnSpPr>
      <xdr:spPr>
        <a:xfrm flipH="1" flipV="1">
          <a:off x="2180167" y="6773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31750</xdr:colOff>
      <xdr:row>2</xdr:row>
      <xdr:rowOff>95250</xdr:rowOff>
    </xdr:from>
    <xdr:to>
      <xdr:col>7</xdr:col>
      <xdr:colOff>95251</xdr:colOff>
      <xdr:row>2</xdr:row>
      <xdr:rowOff>95251</xdr:rowOff>
    </xdr:to>
    <xdr:cxnSp macro="">
      <xdr:nvCxnSpPr>
        <xdr:cNvPr id="216" name="Straight Connector 215"/>
        <xdr:cNvCxnSpPr/>
      </xdr:nvCxnSpPr>
      <xdr:spPr>
        <a:xfrm flipH="1" flipV="1">
          <a:off x="2190750" y="476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2053167</xdr:colOff>
      <xdr:row>1</xdr:row>
      <xdr:rowOff>105833</xdr:rowOff>
    </xdr:from>
    <xdr:to>
      <xdr:col>7</xdr:col>
      <xdr:colOff>63503</xdr:colOff>
      <xdr:row>1</xdr:row>
      <xdr:rowOff>116421</xdr:rowOff>
    </xdr:to>
    <xdr:cxnSp macro="">
      <xdr:nvCxnSpPr>
        <xdr:cNvPr id="217" name="Straight Connector 216"/>
        <xdr:cNvCxnSpPr/>
      </xdr:nvCxnSpPr>
      <xdr:spPr>
        <a:xfrm flipH="1" flipV="1">
          <a:off x="10593917" y="296333"/>
          <a:ext cx="2804586" cy="10588"/>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21166</xdr:colOff>
      <xdr:row>13</xdr:row>
      <xdr:rowOff>95250</xdr:rowOff>
    </xdr:from>
    <xdr:to>
      <xdr:col>7</xdr:col>
      <xdr:colOff>84667</xdr:colOff>
      <xdr:row>13</xdr:row>
      <xdr:rowOff>95251</xdr:rowOff>
    </xdr:to>
    <xdr:cxnSp macro="">
      <xdr:nvCxnSpPr>
        <xdr:cNvPr id="218" name="Straight Connector 217"/>
        <xdr:cNvCxnSpPr/>
      </xdr:nvCxnSpPr>
      <xdr:spPr>
        <a:xfrm flipH="1" flipV="1">
          <a:off x="2180166" y="2571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5</xdr:col>
      <xdr:colOff>317500</xdr:colOff>
      <xdr:row>22</xdr:row>
      <xdr:rowOff>158751</xdr:rowOff>
    </xdr:from>
    <xdr:to>
      <xdr:col>5</xdr:col>
      <xdr:colOff>338667</xdr:colOff>
      <xdr:row>52</xdr:row>
      <xdr:rowOff>116417</xdr:rowOff>
    </xdr:to>
    <xdr:cxnSp macro="">
      <xdr:nvCxnSpPr>
        <xdr:cNvPr id="221" name="Straight Connector 220"/>
        <xdr:cNvCxnSpPr/>
      </xdr:nvCxnSpPr>
      <xdr:spPr>
        <a:xfrm flipH="1">
          <a:off x="7429500" y="4307418"/>
          <a:ext cx="21167" cy="5947832"/>
        </a:xfrm>
        <a:prstGeom prst="line">
          <a:avLst/>
        </a:prstGeom>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6</xdr:col>
      <xdr:colOff>10583</xdr:colOff>
      <xdr:row>42</xdr:row>
      <xdr:rowOff>105833</xdr:rowOff>
    </xdr:from>
    <xdr:to>
      <xdr:col>7</xdr:col>
      <xdr:colOff>74084</xdr:colOff>
      <xdr:row>42</xdr:row>
      <xdr:rowOff>105834</xdr:rowOff>
    </xdr:to>
    <xdr:cxnSp macro="">
      <xdr:nvCxnSpPr>
        <xdr:cNvPr id="222" name="Straight Connector 221"/>
        <xdr:cNvCxnSpPr/>
      </xdr:nvCxnSpPr>
      <xdr:spPr>
        <a:xfrm flipH="1" flipV="1">
          <a:off x="2169583" y="8223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10583</xdr:colOff>
      <xdr:row>40</xdr:row>
      <xdr:rowOff>116416</xdr:rowOff>
    </xdr:from>
    <xdr:to>
      <xdr:col>7</xdr:col>
      <xdr:colOff>74084</xdr:colOff>
      <xdr:row>40</xdr:row>
      <xdr:rowOff>116417</xdr:rowOff>
    </xdr:to>
    <xdr:cxnSp macro="">
      <xdr:nvCxnSpPr>
        <xdr:cNvPr id="223" name="Straight Connector 222"/>
        <xdr:cNvCxnSpPr/>
      </xdr:nvCxnSpPr>
      <xdr:spPr>
        <a:xfrm flipH="1" flipV="1">
          <a:off x="2169583" y="785283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10584</xdr:colOff>
      <xdr:row>39</xdr:row>
      <xdr:rowOff>95250</xdr:rowOff>
    </xdr:from>
    <xdr:to>
      <xdr:col>7</xdr:col>
      <xdr:colOff>74085</xdr:colOff>
      <xdr:row>39</xdr:row>
      <xdr:rowOff>95251</xdr:rowOff>
    </xdr:to>
    <xdr:cxnSp macro="">
      <xdr:nvCxnSpPr>
        <xdr:cNvPr id="224" name="Straight Connector 223"/>
        <xdr:cNvCxnSpPr/>
      </xdr:nvCxnSpPr>
      <xdr:spPr>
        <a:xfrm flipH="1" flipV="1">
          <a:off x="2169584" y="764116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37</xdr:row>
      <xdr:rowOff>105833</xdr:rowOff>
    </xdr:from>
    <xdr:to>
      <xdr:col>7</xdr:col>
      <xdr:colOff>63501</xdr:colOff>
      <xdr:row>37</xdr:row>
      <xdr:rowOff>105834</xdr:rowOff>
    </xdr:to>
    <xdr:cxnSp macro="">
      <xdr:nvCxnSpPr>
        <xdr:cNvPr id="225" name="Straight Connector 224"/>
        <xdr:cNvCxnSpPr/>
      </xdr:nvCxnSpPr>
      <xdr:spPr>
        <a:xfrm flipH="1" flipV="1">
          <a:off x="2159000" y="7270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46566</xdr:colOff>
      <xdr:row>36</xdr:row>
      <xdr:rowOff>110067</xdr:rowOff>
    </xdr:from>
    <xdr:to>
      <xdr:col>7</xdr:col>
      <xdr:colOff>110067</xdr:colOff>
      <xdr:row>36</xdr:row>
      <xdr:rowOff>110068</xdr:rowOff>
    </xdr:to>
    <xdr:cxnSp macro="">
      <xdr:nvCxnSpPr>
        <xdr:cNvPr id="226" name="Straight Connector 225"/>
        <xdr:cNvCxnSpPr/>
      </xdr:nvCxnSpPr>
      <xdr:spPr>
        <a:xfrm flipH="1" flipV="1">
          <a:off x="2205566" y="7084484"/>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14817</xdr:colOff>
      <xdr:row>38</xdr:row>
      <xdr:rowOff>88900</xdr:rowOff>
    </xdr:from>
    <xdr:to>
      <xdr:col>7</xdr:col>
      <xdr:colOff>78318</xdr:colOff>
      <xdr:row>38</xdr:row>
      <xdr:rowOff>88901</xdr:rowOff>
    </xdr:to>
    <xdr:cxnSp macro="">
      <xdr:nvCxnSpPr>
        <xdr:cNvPr id="227" name="Straight Connector 226"/>
        <xdr:cNvCxnSpPr/>
      </xdr:nvCxnSpPr>
      <xdr:spPr>
        <a:xfrm flipH="1" flipV="1">
          <a:off x="2173817" y="74443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35983</xdr:colOff>
      <xdr:row>41</xdr:row>
      <xdr:rowOff>110066</xdr:rowOff>
    </xdr:from>
    <xdr:to>
      <xdr:col>7</xdr:col>
      <xdr:colOff>99484</xdr:colOff>
      <xdr:row>41</xdr:row>
      <xdr:rowOff>110067</xdr:rowOff>
    </xdr:to>
    <xdr:cxnSp macro="">
      <xdr:nvCxnSpPr>
        <xdr:cNvPr id="228" name="Straight Connector 227"/>
        <xdr:cNvCxnSpPr/>
      </xdr:nvCxnSpPr>
      <xdr:spPr>
        <a:xfrm flipH="1" flipV="1">
          <a:off x="2194983" y="8036983"/>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21167</xdr:colOff>
      <xdr:row>34</xdr:row>
      <xdr:rowOff>63500</xdr:rowOff>
    </xdr:from>
    <xdr:to>
      <xdr:col>7</xdr:col>
      <xdr:colOff>84668</xdr:colOff>
      <xdr:row>34</xdr:row>
      <xdr:rowOff>63501</xdr:rowOff>
    </xdr:to>
    <xdr:cxnSp macro="">
      <xdr:nvCxnSpPr>
        <xdr:cNvPr id="229" name="Straight Connector 228"/>
        <xdr:cNvCxnSpPr/>
      </xdr:nvCxnSpPr>
      <xdr:spPr>
        <a:xfrm flipH="1" flipV="1">
          <a:off x="8561917" y="665691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2413000</xdr:colOff>
      <xdr:row>33</xdr:row>
      <xdr:rowOff>95252</xdr:rowOff>
    </xdr:from>
    <xdr:to>
      <xdr:col>7</xdr:col>
      <xdr:colOff>52919</xdr:colOff>
      <xdr:row>33</xdr:row>
      <xdr:rowOff>116416</xdr:rowOff>
    </xdr:to>
    <xdr:cxnSp macro="">
      <xdr:nvCxnSpPr>
        <xdr:cNvPr id="230" name="Straight Connector 229"/>
        <xdr:cNvCxnSpPr/>
      </xdr:nvCxnSpPr>
      <xdr:spPr>
        <a:xfrm flipH="1">
          <a:off x="10953750" y="6498169"/>
          <a:ext cx="2434169" cy="21164"/>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32</xdr:row>
      <xdr:rowOff>116417</xdr:rowOff>
    </xdr:from>
    <xdr:to>
      <xdr:col>7</xdr:col>
      <xdr:colOff>63501</xdr:colOff>
      <xdr:row>32</xdr:row>
      <xdr:rowOff>116418</xdr:rowOff>
    </xdr:to>
    <xdr:cxnSp macro="">
      <xdr:nvCxnSpPr>
        <xdr:cNvPr id="231" name="Straight Connector 230"/>
        <xdr:cNvCxnSpPr/>
      </xdr:nvCxnSpPr>
      <xdr:spPr>
        <a:xfrm flipH="1" flipV="1">
          <a:off x="2159000" y="6328834"/>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31</xdr:row>
      <xdr:rowOff>105833</xdr:rowOff>
    </xdr:from>
    <xdr:to>
      <xdr:col>7</xdr:col>
      <xdr:colOff>63501</xdr:colOff>
      <xdr:row>31</xdr:row>
      <xdr:rowOff>105834</xdr:rowOff>
    </xdr:to>
    <xdr:cxnSp macro="">
      <xdr:nvCxnSpPr>
        <xdr:cNvPr id="232" name="Straight Connector 231"/>
        <xdr:cNvCxnSpPr/>
      </xdr:nvCxnSpPr>
      <xdr:spPr>
        <a:xfrm flipH="1" flipV="1">
          <a:off x="2159000" y="6127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10584</xdr:colOff>
      <xdr:row>30</xdr:row>
      <xdr:rowOff>105833</xdr:rowOff>
    </xdr:from>
    <xdr:to>
      <xdr:col>7</xdr:col>
      <xdr:colOff>74085</xdr:colOff>
      <xdr:row>30</xdr:row>
      <xdr:rowOff>105834</xdr:rowOff>
    </xdr:to>
    <xdr:cxnSp macro="">
      <xdr:nvCxnSpPr>
        <xdr:cNvPr id="233" name="Straight Connector 232"/>
        <xdr:cNvCxnSpPr/>
      </xdr:nvCxnSpPr>
      <xdr:spPr>
        <a:xfrm flipH="1" flipV="1">
          <a:off x="2169584" y="59372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29</xdr:row>
      <xdr:rowOff>105834</xdr:rowOff>
    </xdr:from>
    <xdr:to>
      <xdr:col>7</xdr:col>
      <xdr:colOff>63501</xdr:colOff>
      <xdr:row>29</xdr:row>
      <xdr:rowOff>105835</xdr:rowOff>
    </xdr:to>
    <xdr:cxnSp macro="">
      <xdr:nvCxnSpPr>
        <xdr:cNvPr id="234" name="Straight Connector 233"/>
        <xdr:cNvCxnSpPr/>
      </xdr:nvCxnSpPr>
      <xdr:spPr>
        <a:xfrm flipH="1" flipV="1">
          <a:off x="2159000" y="5746751"/>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21166</xdr:colOff>
      <xdr:row>28</xdr:row>
      <xdr:rowOff>116417</xdr:rowOff>
    </xdr:from>
    <xdr:to>
      <xdr:col>7</xdr:col>
      <xdr:colOff>84667</xdr:colOff>
      <xdr:row>28</xdr:row>
      <xdr:rowOff>116418</xdr:rowOff>
    </xdr:to>
    <xdr:cxnSp macro="">
      <xdr:nvCxnSpPr>
        <xdr:cNvPr id="235" name="Straight Connector 234"/>
        <xdr:cNvCxnSpPr/>
      </xdr:nvCxnSpPr>
      <xdr:spPr>
        <a:xfrm flipH="1" flipV="1">
          <a:off x="2180166" y="5566834"/>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0</xdr:colOff>
      <xdr:row>27</xdr:row>
      <xdr:rowOff>116417</xdr:rowOff>
    </xdr:from>
    <xdr:to>
      <xdr:col>7</xdr:col>
      <xdr:colOff>63501</xdr:colOff>
      <xdr:row>27</xdr:row>
      <xdr:rowOff>116418</xdr:rowOff>
    </xdr:to>
    <xdr:cxnSp macro="">
      <xdr:nvCxnSpPr>
        <xdr:cNvPr id="236" name="Straight Connector 235"/>
        <xdr:cNvCxnSpPr/>
      </xdr:nvCxnSpPr>
      <xdr:spPr>
        <a:xfrm flipH="1" flipV="1">
          <a:off x="2159000" y="5376334"/>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21167</xdr:colOff>
      <xdr:row>26</xdr:row>
      <xdr:rowOff>95250</xdr:rowOff>
    </xdr:from>
    <xdr:to>
      <xdr:col>7</xdr:col>
      <xdr:colOff>84668</xdr:colOff>
      <xdr:row>26</xdr:row>
      <xdr:rowOff>95251</xdr:rowOff>
    </xdr:to>
    <xdr:cxnSp macro="">
      <xdr:nvCxnSpPr>
        <xdr:cNvPr id="237" name="Straight Connector 236"/>
        <xdr:cNvCxnSpPr/>
      </xdr:nvCxnSpPr>
      <xdr:spPr>
        <a:xfrm flipH="1" flipV="1">
          <a:off x="2180167" y="516466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21167</xdr:colOff>
      <xdr:row>25</xdr:row>
      <xdr:rowOff>105833</xdr:rowOff>
    </xdr:from>
    <xdr:to>
      <xdr:col>7</xdr:col>
      <xdr:colOff>84668</xdr:colOff>
      <xdr:row>25</xdr:row>
      <xdr:rowOff>105834</xdr:rowOff>
    </xdr:to>
    <xdr:cxnSp macro="">
      <xdr:nvCxnSpPr>
        <xdr:cNvPr id="238" name="Straight Connector 237"/>
        <xdr:cNvCxnSpPr/>
      </xdr:nvCxnSpPr>
      <xdr:spPr>
        <a:xfrm flipH="1" flipV="1">
          <a:off x="2180167" y="4984750"/>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31750</xdr:colOff>
      <xdr:row>24</xdr:row>
      <xdr:rowOff>95250</xdr:rowOff>
    </xdr:from>
    <xdr:to>
      <xdr:col>7</xdr:col>
      <xdr:colOff>95251</xdr:colOff>
      <xdr:row>24</xdr:row>
      <xdr:rowOff>95251</xdr:rowOff>
    </xdr:to>
    <xdr:cxnSp macro="">
      <xdr:nvCxnSpPr>
        <xdr:cNvPr id="239" name="Straight Connector 238"/>
        <xdr:cNvCxnSpPr/>
      </xdr:nvCxnSpPr>
      <xdr:spPr>
        <a:xfrm flipH="1" flipV="1">
          <a:off x="2190750" y="478366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3259667</xdr:colOff>
      <xdr:row>23</xdr:row>
      <xdr:rowOff>105833</xdr:rowOff>
    </xdr:from>
    <xdr:to>
      <xdr:col>7</xdr:col>
      <xdr:colOff>63503</xdr:colOff>
      <xdr:row>23</xdr:row>
      <xdr:rowOff>116421</xdr:rowOff>
    </xdr:to>
    <xdr:cxnSp macro="">
      <xdr:nvCxnSpPr>
        <xdr:cNvPr id="240" name="Straight Connector 239"/>
        <xdr:cNvCxnSpPr/>
      </xdr:nvCxnSpPr>
      <xdr:spPr>
        <a:xfrm flipH="1" flipV="1">
          <a:off x="11959167" y="4603750"/>
          <a:ext cx="1598086" cy="10588"/>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6</xdr:col>
      <xdr:colOff>21166</xdr:colOff>
      <xdr:row>35</xdr:row>
      <xdr:rowOff>95250</xdr:rowOff>
    </xdr:from>
    <xdr:to>
      <xdr:col>7</xdr:col>
      <xdr:colOff>84667</xdr:colOff>
      <xdr:row>35</xdr:row>
      <xdr:rowOff>95251</xdr:rowOff>
    </xdr:to>
    <xdr:cxnSp macro="">
      <xdr:nvCxnSpPr>
        <xdr:cNvPr id="241" name="Straight Connector 240"/>
        <xdr:cNvCxnSpPr/>
      </xdr:nvCxnSpPr>
      <xdr:spPr>
        <a:xfrm flipH="1" flipV="1">
          <a:off x="2180166" y="6879167"/>
          <a:ext cx="485775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7</xdr:col>
      <xdr:colOff>264583</xdr:colOff>
      <xdr:row>22</xdr:row>
      <xdr:rowOff>95250</xdr:rowOff>
    </xdr:from>
    <xdr:to>
      <xdr:col>7</xdr:col>
      <xdr:colOff>285750</xdr:colOff>
      <xdr:row>45</xdr:row>
      <xdr:rowOff>21167</xdr:rowOff>
    </xdr:to>
    <xdr:cxnSp macro="">
      <xdr:nvCxnSpPr>
        <xdr:cNvPr id="255" name="Straight Connector 254"/>
        <xdr:cNvCxnSpPr/>
      </xdr:nvCxnSpPr>
      <xdr:spPr>
        <a:xfrm flipH="1">
          <a:off x="12795250" y="4243917"/>
          <a:ext cx="21167" cy="4582583"/>
        </a:xfrm>
        <a:prstGeom prst="line">
          <a:avLst/>
        </a:prstGeom>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5</xdr:col>
      <xdr:colOff>349251</xdr:colOff>
      <xdr:row>45</xdr:row>
      <xdr:rowOff>42334</xdr:rowOff>
    </xdr:from>
    <xdr:to>
      <xdr:col>7</xdr:col>
      <xdr:colOff>254000</xdr:colOff>
      <xdr:row>51</xdr:row>
      <xdr:rowOff>42334</xdr:rowOff>
    </xdr:to>
    <xdr:cxnSp macro="">
      <xdr:nvCxnSpPr>
        <xdr:cNvPr id="256" name="Straight Connector 255"/>
        <xdr:cNvCxnSpPr/>
      </xdr:nvCxnSpPr>
      <xdr:spPr>
        <a:xfrm flipH="1">
          <a:off x="7461251" y="8847667"/>
          <a:ext cx="5323416" cy="1143000"/>
        </a:xfrm>
        <a:prstGeom prst="line">
          <a:avLst/>
        </a:prstGeom>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3</xdr:col>
      <xdr:colOff>74085</xdr:colOff>
      <xdr:row>46</xdr:row>
      <xdr:rowOff>105834</xdr:rowOff>
    </xdr:from>
    <xdr:to>
      <xdr:col>3</xdr:col>
      <xdr:colOff>878416</xdr:colOff>
      <xdr:row>46</xdr:row>
      <xdr:rowOff>105835</xdr:rowOff>
    </xdr:to>
    <xdr:cxnSp macro="">
      <xdr:nvCxnSpPr>
        <xdr:cNvPr id="263" name="Straight Connector 262"/>
        <xdr:cNvCxnSpPr/>
      </xdr:nvCxnSpPr>
      <xdr:spPr>
        <a:xfrm flipH="1">
          <a:off x="1788585" y="9101667"/>
          <a:ext cx="804331" cy="1"/>
        </a:xfrm>
        <a:prstGeom prst="line">
          <a:avLst/>
        </a:prstGeom>
        <a:ln>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3</xdr:col>
      <xdr:colOff>74084</xdr:colOff>
      <xdr:row>48</xdr:row>
      <xdr:rowOff>127000</xdr:rowOff>
    </xdr:from>
    <xdr:to>
      <xdr:col>3</xdr:col>
      <xdr:colOff>825500</xdr:colOff>
      <xdr:row>48</xdr:row>
      <xdr:rowOff>127001</xdr:rowOff>
    </xdr:to>
    <xdr:cxnSp macro="">
      <xdr:nvCxnSpPr>
        <xdr:cNvPr id="266" name="Straight Connector 265"/>
        <xdr:cNvCxnSpPr/>
      </xdr:nvCxnSpPr>
      <xdr:spPr>
        <a:xfrm flipH="1" flipV="1">
          <a:off x="1788584" y="9503833"/>
          <a:ext cx="751416" cy="1"/>
        </a:xfrm>
        <a:prstGeom prst="line">
          <a:avLst/>
        </a:prstGeom>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3</xdr:col>
      <xdr:colOff>63500</xdr:colOff>
      <xdr:row>47</xdr:row>
      <xdr:rowOff>105833</xdr:rowOff>
    </xdr:from>
    <xdr:to>
      <xdr:col>3</xdr:col>
      <xdr:colOff>751417</xdr:colOff>
      <xdr:row>47</xdr:row>
      <xdr:rowOff>105833</xdr:rowOff>
    </xdr:to>
    <xdr:cxnSp macro="">
      <xdr:nvCxnSpPr>
        <xdr:cNvPr id="269" name="Straight Connector 268"/>
        <xdr:cNvCxnSpPr/>
      </xdr:nvCxnSpPr>
      <xdr:spPr>
        <a:xfrm>
          <a:off x="1778000" y="9292166"/>
          <a:ext cx="687917" cy="0"/>
        </a:xfrm>
        <a:prstGeom prst="line">
          <a:avLst/>
        </a:prstGeom>
        <a:ln>
          <a:solidFill>
            <a:srgbClr val="00B0F0"/>
          </a:solidFill>
          <a:prstDash val="sysDash"/>
        </a:ln>
      </xdr:spPr>
      <xdr:style>
        <a:lnRef idx="3">
          <a:schemeClr val="dk1"/>
        </a:lnRef>
        <a:fillRef idx="0">
          <a:schemeClr val="dk1"/>
        </a:fillRef>
        <a:effectRef idx="2">
          <a:schemeClr val="dk1"/>
        </a:effectRef>
        <a:fontRef idx="minor">
          <a:schemeClr val="tx1"/>
        </a:fontRef>
      </xdr:style>
    </xdr:cxnSp>
    <xdr:clientData/>
  </xdr:twoCellAnchor>
  <xdr:twoCellAnchor>
    <xdr:from>
      <xdr:col>5</xdr:col>
      <xdr:colOff>603250</xdr:colOff>
      <xdr:row>12</xdr:row>
      <xdr:rowOff>10583</xdr:rowOff>
    </xdr:from>
    <xdr:to>
      <xdr:col>6</xdr:col>
      <xdr:colOff>95250</xdr:colOff>
      <xdr:row>23</xdr:row>
      <xdr:rowOff>0</xdr:rowOff>
    </xdr:to>
    <xdr:sp macro="" textlink="">
      <xdr:nvSpPr>
        <xdr:cNvPr id="272" name="Down Arrow 271"/>
        <xdr:cNvSpPr/>
      </xdr:nvSpPr>
      <xdr:spPr>
        <a:xfrm>
          <a:off x="7715250" y="2296583"/>
          <a:ext cx="116417" cy="2201334"/>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613834</xdr:colOff>
      <xdr:row>23</xdr:row>
      <xdr:rowOff>179916</xdr:rowOff>
    </xdr:from>
    <xdr:to>
      <xdr:col>6</xdr:col>
      <xdr:colOff>95250</xdr:colOff>
      <xdr:row>33</xdr:row>
      <xdr:rowOff>63500</xdr:rowOff>
    </xdr:to>
    <xdr:sp macro="" textlink="">
      <xdr:nvSpPr>
        <xdr:cNvPr id="273" name="Down Arrow 272"/>
        <xdr:cNvSpPr/>
      </xdr:nvSpPr>
      <xdr:spPr>
        <a:xfrm>
          <a:off x="7725834" y="4677833"/>
          <a:ext cx="105833" cy="1788584"/>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1682750</xdr:colOff>
      <xdr:row>33</xdr:row>
      <xdr:rowOff>31751</xdr:rowOff>
    </xdr:from>
    <xdr:to>
      <xdr:col>6</xdr:col>
      <xdr:colOff>8003</xdr:colOff>
      <xdr:row>33</xdr:row>
      <xdr:rowOff>179916</xdr:rowOff>
    </xdr:to>
    <xdr:sp macro="" textlink="">
      <xdr:nvSpPr>
        <xdr:cNvPr id="275" name="Down Arrow 274"/>
        <xdr:cNvSpPr/>
      </xdr:nvSpPr>
      <xdr:spPr>
        <a:xfrm rot="5400000">
          <a:off x="5719002" y="4557416"/>
          <a:ext cx="148165" cy="390267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910167</xdr:colOff>
      <xdr:row>25</xdr:row>
      <xdr:rowOff>0</xdr:rowOff>
    </xdr:from>
    <xdr:to>
      <xdr:col>3</xdr:col>
      <xdr:colOff>74083</xdr:colOff>
      <xdr:row>33</xdr:row>
      <xdr:rowOff>52916</xdr:rowOff>
    </xdr:to>
    <xdr:sp macro="" textlink="">
      <xdr:nvSpPr>
        <xdr:cNvPr id="277" name="Down Arrow 276"/>
        <xdr:cNvSpPr/>
      </xdr:nvSpPr>
      <xdr:spPr>
        <a:xfrm rot="10800000">
          <a:off x="2137834" y="4878917"/>
          <a:ext cx="95249" cy="157691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888999</xdr:colOff>
      <xdr:row>1</xdr:row>
      <xdr:rowOff>137583</xdr:rowOff>
    </xdr:from>
    <xdr:to>
      <xdr:col>3</xdr:col>
      <xdr:colOff>63499</xdr:colOff>
      <xdr:row>11</xdr:row>
      <xdr:rowOff>10582</xdr:rowOff>
    </xdr:to>
    <xdr:sp macro="" textlink="">
      <xdr:nvSpPr>
        <xdr:cNvPr id="278" name="Down Arrow 277"/>
        <xdr:cNvSpPr/>
      </xdr:nvSpPr>
      <xdr:spPr>
        <a:xfrm rot="10800000">
          <a:off x="2116666" y="328083"/>
          <a:ext cx="105833" cy="1777999"/>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42334</xdr:colOff>
      <xdr:row>49</xdr:row>
      <xdr:rowOff>52916</xdr:rowOff>
    </xdr:from>
    <xdr:to>
      <xdr:col>3</xdr:col>
      <xdr:colOff>613837</xdr:colOff>
      <xdr:row>49</xdr:row>
      <xdr:rowOff>158749</xdr:rowOff>
    </xdr:to>
    <xdr:sp macro="" textlink="">
      <xdr:nvSpPr>
        <xdr:cNvPr id="281" name="Down Arrow 280"/>
        <xdr:cNvSpPr/>
      </xdr:nvSpPr>
      <xdr:spPr>
        <a:xfrm rot="16200000">
          <a:off x="1989669" y="9387414"/>
          <a:ext cx="105833" cy="571503"/>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hyperlink" Target="http://www.bls.gov/regions/mid-atlantic/data/averageretailfoodandenergyprices_usandsouth_table.htm" TargetMode="External"/><Relationship Id="rId1" Type="http://schemas.openxmlformats.org/officeDocument/2006/relationships/hyperlink" Target="http://www.ncagr.gov/markets/mktnews/retail_farmers_markets_reports.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roxburyfarm.com/"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www.dripworks.com/product/KDT3" TargetMode="External"/><Relationship Id="rId2" Type="http://schemas.openxmlformats.org/officeDocument/2006/relationships/hyperlink" Target="http://douglas.uwex.edu/files/2010/05/Market-Gardening-Getting-Started-ATTRA.pdf" TargetMode="External"/><Relationship Id="rId1" Type="http://schemas.openxmlformats.org/officeDocument/2006/relationships/hyperlink" Target="http://www.amazon.com/gp/product/0865717656/ref=as_li_qf_sp_asin_il_tl?ie=UTF8&amp;camp=1789&amp;creative=9325&amp;creativeASIN=0865717656&amp;linkCode=as2&amp;tag=permacuappret-20&amp;linkId=XPT4XD3XSKOATXAS" TargetMode="External"/><Relationship Id="rId4"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johnnyseeds.com/"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www.johnnyseeds.com/assets/information/direct_seeded_vegetable_crops_calculation_yield_charts.pdf" TargetMode="External"/><Relationship Id="rId2" Type="http://schemas.openxmlformats.org/officeDocument/2006/relationships/hyperlink" Target="http://edgecombe.ces.ncsu.edu/files/library/33/production%20data%20table%20edit%5b1%5d.pdf" TargetMode="External"/><Relationship Id="rId1" Type="http://schemas.openxmlformats.org/officeDocument/2006/relationships/hyperlink" Target="http://www.lsuagcenter.com/en/lawn_garden/home_gardening/vegetables/Expected+Vegetable+Garden+Yields.htm" TargetMode="External"/><Relationship Id="rId4" Type="http://schemas.openxmlformats.org/officeDocument/2006/relationships/hyperlink" Target="https://njaes.rutgers.edu/pubs/urbanfringe/pdfs/urbanfringe-v07n01.pdf"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www.johnnyseeds.com/assets/information/direct_seeded_vegetable_crops_calculation_yield_charts.pdf" TargetMode="External"/><Relationship Id="rId2" Type="http://schemas.openxmlformats.org/officeDocument/2006/relationships/hyperlink" Target="http://edgecombe.ces.ncsu.edu/files/library/33/production%20data%20table%20edit%5b1%5d.pdf" TargetMode="External"/><Relationship Id="rId1" Type="http://schemas.openxmlformats.org/officeDocument/2006/relationships/hyperlink" Target="http://www.lsuagcenter.com/en/lawn_garden/home_gardening/vegetables/Expected+Vegetable+Garden+Yields.htm" TargetMode="External"/><Relationship Id="rId4" Type="http://schemas.openxmlformats.org/officeDocument/2006/relationships/hyperlink" Target="https://njaes.rutgers.edu/pubs/urbanfringe/pdfs/urbanfringe-v07n01.pdf"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www.johnnyseeds.com/assets/information/direct_seeded_vegetable_crops_calculation_yield_charts.pdf" TargetMode="External"/><Relationship Id="rId2" Type="http://schemas.openxmlformats.org/officeDocument/2006/relationships/hyperlink" Target="http://edgecombe.ces.ncsu.edu/files/library/33/production%20data%20table%20edit%5b1%5d.pdf" TargetMode="External"/><Relationship Id="rId1" Type="http://schemas.openxmlformats.org/officeDocument/2006/relationships/hyperlink" Target="http://www.lsuagcenter.com/en/lawn_garden/home_gardening/vegetables/Expected+Vegetable+Garden+Yields.htm" TargetMode="External"/><Relationship Id="rId4" Type="http://schemas.openxmlformats.org/officeDocument/2006/relationships/hyperlink" Target="https://njaes.rutgers.edu/pubs/urbanfringe/pdfs/urbanfringe-v07n01.pdf" TargetMode="Externa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94"/>
  <sheetViews>
    <sheetView tabSelected="1" zoomScale="90" zoomScaleNormal="90" workbookViewId="0">
      <selection activeCell="J13" sqref="J13"/>
    </sheetView>
  </sheetViews>
  <sheetFormatPr defaultRowHeight="15"/>
  <cols>
    <col min="1" max="2" width="9.140625" style="44"/>
    <col min="3" max="3" width="42" style="44" customWidth="1"/>
    <col min="4" max="7" width="18.7109375" style="44" customWidth="1"/>
    <col min="8" max="10" width="9.140625" style="44"/>
    <col min="11" max="11" width="10.140625" style="44" bestFit="1" customWidth="1"/>
    <col min="12" max="12" width="2.140625" style="44" customWidth="1"/>
    <col min="13" max="13" width="10.140625" style="44" bestFit="1" customWidth="1"/>
    <col min="14" max="15" width="9.140625" style="44"/>
    <col min="16" max="16" width="10.5703125" style="44" customWidth="1"/>
    <col min="17" max="17" width="11.85546875" style="44" customWidth="1"/>
    <col min="18" max="16384" width="9.140625" style="44"/>
  </cols>
  <sheetData>
    <row r="1" spans="3:7" ht="15.75" thickBot="1"/>
    <row r="2" spans="3:7" ht="79.5" customHeight="1">
      <c r="C2" s="376" t="s">
        <v>480</v>
      </c>
      <c r="D2" s="377"/>
      <c r="E2" s="377"/>
      <c r="F2" s="377"/>
      <c r="G2" s="378"/>
    </row>
    <row r="3" spans="3:7" ht="70.5" customHeight="1" thickBot="1">
      <c r="C3" s="366" t="s">
        <v>324</v>
      </c>
      <c r="D3" s="367"/>
      <c r="E3" s="368" t="s">
        <v>325</v>
      </c>
      <c r="F3" s="369" t="s">
        <v>463</v>
      </c>
      <c r="G3" s="370" t="s">
        <v>163</v>
      </c>
    </row>
    <row r="4" spans="3:7" ht="18.75">
      <c r="C4" s="159" t="str">
        <f>'EARLY SEASON CROPS 1'!B4</f>
        <v>Beans, bush</v>
      </c>
      <c r="E4" s="159">
        <f>('EARLY SEASON CROPS 1'!C4*'EARLY SEASON CROPS 1'!D4*'EARLY SEASON CROPS 1'!G4)+('MID SEASON CROPS 2'!C4*'MID SEASON CROPS 2'!D4*'MID SEASON CROPS 2'!G4)+('LATE SEASON CROPS 3'!C4*'LATE SEASON CROPS 3'!D4*'LATE SEASON CROPS 3'!G4)</f>
        <v>0</v>
      </c>
      <c r="F4" s="161">
        <f>'Sales Price Sheet'!D4</f>
        <v>1</v>
      </c>
      <c r="G4" s="161">
        <f t="shared" ref="G4:G38" si="0">E4*F4</f>
        <v>0</v>
      </c>
    </row>
    <row r="5" spans="3:7" ht="18.75">
      <c r="C5" s="159" t="str">
        <f>'EARLY SEASON CROPS 1'!B5</f>
        <v>Beans, pole</v>
      </c>
      <c r="E5" s="159">
        <f>('EARLY SEASON CROPS 1'!C5*'EARLY SEASON CROPS 1'!D5*'EARLY SEASON CROPS 1'!G5)+('MID SEASON CROPS 2'!C5*'MID SEASON CROPS 2'!D5*'MID SEASON CROPS 2'!G5)+('LATE SEASON CROPS 3'!C5*'LATE SEASON CROPS 3'!D5*'LATE SEASON CROPS 3'!G5)</f>
        <v>0</v>
      </c>
      <c r="F5" s="161">
        <f>'Sales Price Sheet'!D5</f>
        <v>1</v>
      </c>
      <c r="G5" s="161">
        <f t="shared" si="0"/>
        <v>0</v>
      </c>
    </row>
    <row r="6" spans="3:7" ht="18.75">
      <c r="C6" s="159" t="str">
        <f>'EARLY SEASON CROPS 1'!B6</f>
        <v>Beets</v>
      </c>
      <c r="E6" s="159">
        <f>('EARLY SEASON CROPS 1'!C6*'EARLY SEASON CROPS 1'!D6*'EARLY SEASON CROPS 1'!G6)+('MID SEASON CROPS 2'!C6*'MID SEASON CROPS 2'!D6*'MID SEASON CROPS 2'!G6)+('LATE SEASON CROPS 3'!C6*'LATE SEASON CROPS 3'!D6*'LATE SEASON CROPS 3'!G6)</f>
        <v>0</v>
      </c>
      <c r="F6" s="161">
        <f>'Sales Price Sheet'!D6</f>
        <v>1</v>
      </c>
      <c r="G6" s="161">
        <f t="shared" si="0"/>
        <v>0</v>
      </c>
    </row>
    <row r="7" spans="3:7" ht="18.75">
      <c r="C7" s="159" t="str">
        <f>'EARLY SEASON CROPS 1'!B7</f>
        <v>Broccoli</v>
      </c>
      <c r="E7" s="159">
        <f>('EARLY SEASON CROPS 1'!C7*'EARLY SEASON CROPS 1'!D7*'EARLY SEASON CROPS 1'!G7)+('MID SEASON CROPS 2'!C7*'MID SEASON CROPS 2'!D7*'MID SEASON CROPS 2'!G7)+('LATE SEASON CROPS 3'!C7*'LATE SEASON CROPS 3'!D7*'LATE SEASON CROPS 3'!G7)</f>
        <v>700</v>
      </c>
      <c r="F7" s="161">
        <f>'Sales Price Sheet'!D7</f>
        <v>2</v>
      </c>
      <c r="G7" s="161">
        <f t="shared" si="0"/>
        <v>1400</v>
      </c>
    </row>
    <row r="8" spans="3:7" ht="18.75">
      <c r="C8" s="159" t="str">
        <f>'EARLY SEASON CROPS 1'!B8</f>
        <v>Brussel Sprouts</v>
      </c>
      <c r="E8" s="159">
        <f>('EARLY SEASON CROPS 1'!C8*'EARLY SEASON CROPS 1'!D8*'EARLY SEASON CROPS 1'!G8)+('MID SEASON CROPS 2'!C8*'MID SEASON CROPS 2'!D8*'MID SEASON CROPS 2'!G8)+('LATE SEASON CROPS 3'!C8*'LATE SEASON CROPS 3'!D8*'LATE SEASON CROPS 3'!G8)</f>
        <v>375</v>
      </c>
      <c r="F8" s="161">
        <f>'Sales Price Sheet'!D8</f>
        <v>4</v>
      </c>
      <c r="G8" s="161">
        <f t="shared" si="0"/>
        <v>1500</v>
      </c>
    </row>
    <row r="9" spans="3:7" ht="18.75">
      <c r="C9" s="159" t="str">
        <f>'EARLY SEASON CROPS 1'!B9</f>
        <v>Cabbage</v>
      </c>
      <c r="E9" s="159">
        <f>('EARLY SEASON CROPS 1'!C9*'EARLY SEASON CROPS 1'!D9*'EARLY SEASON CROPS 1'!G9)+('MID SEASON CROPS 2'!C9*'MID SEASON CROPS 2'!D9*'MID SEASON CROPS 2'!G9)+('LATE SEASON CROPS 3'!C9*'LATE SEASON CROPS 3'!D9*'LATE SEASON CROPS 3'!G9)</f>
        <v>1206</v>
      </c>
      <c r="F9" s="161">
        <f>'Sales Price Sheet'!D9</f>
        <v>1</v>
      </c>
      <c r="G9" s="161">
        <f t="shared" si="0"/>
        <v>1206</v>
      </c>
    </row>
    <row r="10" spans="3:7" ht="18.75">
      <c r="C10" s="159" t="str">
        <f>'EARLY SEASON CROPS 1'!B10</f>
        <v>Cabbage, Chinese**</v>
      </c>
      <c r="E10" s="159">
        <f>('EARLY SEASON CROPS 1'!C10*'EARLY SEASON CROPS 1'!D10*'EARLY SEASON CROPS 1'!G10)+('MID SEASON CROPS 2'!C10*'MID SEASON CROPS 2'!D10*'MID SEASON CROPS 2'!G10)+('LATE SEASON CROPS 3'!C10*'LATE SEASON CROPS 3'!D10*'LATE SEASON CROPS 3'!G10)</f>
        <v>320</v>
      </c>
      <c r="F10" s="161">
        <f>'Sales Price Sheet'!D10</f>
        <v>2</v>
      </c>
      <c r="G10" s="161">
        <f t="shared" si="0"/>
        <v>640</v>
      </c>
    </row>
    <row r="11" spans="3:7" ht="18.75">
      <c r="C11" s="159" t="str">
        <f>'EARLY SEASON CROPS 1'!B11</f>
        <v>Carrots</v>
      </c>
      <c r="E11" s="159">
        <f>('EARLY SEASON CROPS 1'!C11*'EARLY SEASON CROPS 1'!D11*'EARLY SEASON CROPS 1'!G11)+('MID SEASON CROPS 2'!C11*'MID SEASON CROPS 2'!D11*'MID SEASON CROPS 2'!G11)+('LATE SEASON CROPS 3'!C11*'LATE SEASON CROPS 3'!D11*'LATE SEASON CROPS 3'!G11)</f>
        <v>1800</v>
      </c>
      <c r="F11" s="161">
        <f>'Sales Price Sheet'!D11</f>
        <v>1</v>
      </c>
      <c r="G11" s="161">
        <f t="shared" si="0"/>
        <v>1800</v>
      </c>
    </row>
    <row r="12" spans="3:7" ht="18.75">
      <c r="C12" s="159" t="str">
        <f>'EARLY SEASON CROPS 1'!B12</f>
        <v>Cauliflower</v>
      </c>
      <c r="E12" s="159">
        <f>('EARLY SEASON CROPS 1'!C12*'EARLY SEASON CROPS 1'!D12*'EARLY SEASON CROPS 1'!G12)+('MID SEASON CROPS 2'!C12*'MID SEASON CROPS 2'!D12*'MID SEASON CROPS 2'!G12)+('LATE SEASON CROPS 3'!C12*'LATE SEASON CROPS 3'!D12*'LATE SEASON CROPS 3'!G12)</f>
        <v>300</v>
      </c>
      <c r="F12" s="161">
        <f>'Sales Price Sheet'!D12</f>
        <v>2</v>
      </c>
      <c r="G12" s="161">
        <f t="shared" si="0"/>
        <v>600</v>
      </c>
    </row>
    <row r="13" spans="3:7" ht="18.75">
      <c r="C13" s="159" t="str">
        <f>'EARLY SEASON CROPS 1'!B13</f>
        <v>Kale</v>
      </c>
      <c r="E13" s="159">
        <f>('EARLY SEASON CROPS 1'!C13*'EARLY SEASON CROPS 1'!D13*'EARLY SEASON CROPS 1'!G13)+('MID SEASON CROPS 2'!C13*'MID SEASON CROPS 2'!D13*'MID SEASON CROPS 2'!G13)+('LATE SEASON CROPS 3'!C13*'LATE SEASON CROPS 3'!D13*'LATE SEASON CROPS 3'!G13)</f>
        <v>2150</v>
      </c>
      <c r="F13" s="161">
        <f>'Sales Price Sheet'!D13</f>
        <v>1.5</v>
      </c>
      <c r="G13" s="161">
        <f t="shared" si="0"/>
        <v>3225</v>
      </c>
    </row>
    <row r="14" spans="3:7" ht="18.75">
      <c r="C14" s="159" t="str">
        <f>'EARLY SEASON CROPS 1'!B14</f>
        <v>Cucumbers, long seedless</v>
      </c>
      <c r="E14" s="159">
        <f>('EARLY SEASON CROPS 1'!C14*'EARLY SEASON CROPS 1'!D14*'EARLY SEASON CROPS 1'!G14)+('MID SEASON CROPS 2'!C14*'MID SEASON CROPS 2'!D14*'MID SEASON CROPS 2'!G14)+('LATE SEASON CROPS 3'!C14*'LATE SEASON CROPS 3'!D14*'LATE SEASON CROPS 3'!G14)</f>
        <v>1350</v>
      </c>
      <c r="F14" s="161">
        <f>'Sales Price Sheet'!D14</f>
        <v>2</v>
      </c>
      <c r="G14" s="161">
        <f t="shared" si="0"/>
        <v>2700</v>
      </c>
    </row>
    <row r="15" spans="3:7" ht="18.75">
      <c r="C15" s="159" t="str">
        <f>'EARLY SEASON CROPS 1'!B15</f>
        <v>Eggplant</v>
      </c>
      <c r="E15" s="159">
        <f>('EARLY SEASON CROPS 1'!C15*'EARLY SEASON CROPS 1'!D15*'EARLY SEASON CROPS 1'!G15)+('MID SEASON CROPS 2'!C15*'MID SEASON CROPS 2'!D15*'MID SEASON CROPS 2'!G15)+('LATE SEASON CROPS 3'!C15*'LATE SEASON CROPS 3'!D15*'LATE SEASON CROPS 3'!G15)</f>
        <v>0</v>
      </c>
      <c r="F15" s="161">
        <f>'Sales Price Sheet'!D15</f>
        <v>1</v>
      </c>
      <c r="G15" s="161">
        <f t="shared" si="0"/>
        <v>0</v>
      </c>
    </row>
    <row r="16" spans="3:7" ht="18.75">
      <c r="C16" s="159" t="str">
        <f>'EARLY SEASON CROPS 1'!B16</f>
        <v>Kohlrabi</v>
      </c>
      <c r="E16" s="159">
        <f>('EARLY SEASON CROPS 1'!C16*'EARLY SEASON CROPS 1'!D16*'EARLY SEASON CROPS 1'!G16)+('MID SEASON CROPS 2'!C16*'MID SEASON CROPS 2'!D16*'MID SEASON CROPS 2'!G16)+('LATE SEASON CROPS 3'!C16*'LATE SEASON CROPS 3'!D16*'LATE SEASON CROPS 3'!G16)</f>
        <v>0</v>
      </c>
      <c r="F16" s="161">
        <f>'Sales Price Sheet'!D16</f>
        <v>0</v>
      </c>
      <c r="G16" s="161">
        <f t="shared" si="0"/>
        <v>0</v>
      </c>
    </row>
    <row r="17" spans="3:7" ht="18.75">
      <c r="C17" s="159" t="str">
        <f>'EARLY SEASON CROPS 1'!B17</f>
        <v>Lettuce, head**</v>
      </c>
      <c r="E17" s="159">
        <f>('EARLY SEASON CROPS 1'!C17*'EARLY SEASON CROPS 1'!D17*'EARLY SEASON CROPS 1'!G17)+('MID SEASON CROPS 2'!C17*'MID SEASON CROPS 2'!D17*'MID SEASON CROPS 2'!G17)+('LATE SEASON CROPS 3'!C17*'LATE SEASON CROPS 3'!D17*'LATE SEASON CROPS 3'!G17)</f>
        <v>2100</v>
      </c>
      <c r="F17" s="161">
        <f>'Sales Price Sheet'!D17</f>
        <v>1.5</v>
      </c>
      <c r="G17" s="161">
        <f t="shared" si="0"/>
        <v>3150</v>
      </c>
    </row>
    <row r="18" spans="3:7" ht="18.75">
      <c r="C18" s="159" t="str">
        <f>'EARLY SEASON CROPS 1'!B18</f>
        <v>Lettuce, leaf</v>
      </c>
      <c r="E18" s="159">
        <f>('EARLY SEASON CROPS 1'!C18*'EARLY SEASON CROPS 1'!D18*'EARLY SEASON CROPS 1'!G18)+('MID SEASON CROPS 2'!C18*'MID SEASON CROPS 2'!D18*'MID SEASON CROPS 2'!G18)+('LATE SEASON CROPS 3'!C18*'LATE SEASON CROPS 3'!D18*'LATE SEASON CROPS 3'!G18)</f>
        <v>840</v>
      </c>
      <c r="F18" s="161">
        <f>'Sales Price Sheet'!D18</f>
        <v>3</v>
      </c>
      <c r="G18" s="161">
        <f t="shared" si="0"/>
        <v>2520</v>
      </c>
    </row>
    <row r="19" spans="3:7" ht="18.75">
      <c r="C19" s="159" t="str">
        <f>'EARLY SEASON CROPS 1'!B19</f>
        <v>Muskmelon, cantaloupe**</v>
      </c>
      <c r="E19" s="159">
        <f>('EARLY SEASON CROPS 1'!C19*'EARLY SEASON CROPS 1'!D19*'EARLY SEASON CROPS 1'!G19)+('MID SEASON CROPS 2'!C19*'MID SEASON CROPS 2'!D19*'MID SEASON CROPS 2'!G19)+('LATE SEASON CROPS 3'!C19*'LATE SEASON CROPS 3'!D19*'LATE SEASON CROPS 3'!G19)</f>
        <v>360</v>
      </c>
      <c r="F19" s="161">
        <f>'Sales Price Sheet'!D19</f>
        <v>2.5</v>
      </c>
      <c r="G19" s="161">
        <f t="shared" si="0"/>
        <v>900</v>
      </c>
    </row>
    <row r="20" spans="3:7" ht="18.75">
      <c r="C20" s="159" t="str">
        <f>'EARLY SEASON CROPS 1'!B20</f>
        <v>Okra</v>
      </c>
      <c r="E20" s="159">
        <f>('EARLY SEASON CROPS 1'!C20*'EARLY SEASON CROPS 1'!D20*'EARLY SEASON CROPS 1'!G20)+('MID SEASON CROPS 2'!C20*'MID SEASON CROPS 2'!D20*'MID SEASON CROPS 2'!G20)+('LATE SEASON CROPS 3'!C20*'LATE SEASON CROPS 3'!D20*'LATE SEASON CROPS 3'!G20)</f>
        <v>200</v>
      </c>
      <c r="F20" s="161">
        <f>'Sales Price Sheet'!D20</f>
        <v>2.5</v>
      </c>
      <c r="G20" s="161">
        <f t="shared" si="0"/>
        <v>500</v>
      </c>
    </row>
    <row r="21" spans="3:7" ht="18.75">
      <c r="C21" s="159" t="str">
        <f>'EARLY SEASON CROPS 1'!B21</f>
        <v>Onions (dry)</v>
      </c>
      <c r="E21" s="159">
        <f>('EARLY SEASON CROPS 1'!C21*'EARLY SEASON CROPS 1'!D21*'EARLY SEASON CROPS 1'!G21)+('MID SEASON CROPS 2'!C21*'MID SEASON CROPS 2'!D21*'MID SEASON CROPS 2'!G21)+('LATE SEASON CROPS 3'!C21*'LATE SEASON CROPS 3'!D21*'LATE SEASON CROPS 3'!G21)</f>
        <v>1350</v>
      </c>
      <c r="F21" s="161">
        <f>'Sales Price Sheet'!D21</f>
        <v>1.29</v>
      </c>
      <c r="G21" s="161">
        <f t="shared" si="0"/>
        <v>1741.5</v>
      </c>
    </row>
    <row r="22" spans="3:7" ht="18.75">
      <c r="C22" s="159" t="str">
        <f>'EARLY SEASON CROPS 1'!B22</f>
        <v>Parsley</v>
      </c>
      <c r="E22" s="159">
        <f>('EARLY SEASON CROPS 1'!C22*'EARLY SEASON CROPS 1'!D22*'EARLY SEASON CROPS 1'!G22)+('MID SEASON CROPS 2'!C22*'MID SEASON CROPS 2'!D22*'MID SEASON CROPS 2'!G22)+('LATE SEASON CROPS 3'!C22*'LATE SEASON CROPS 3'!D22*'LATE SEASON CROPS 3'!G22)</f>
        <v>180</v>
      </c>
      <c r="F22" s="161">
        <f>'Sales Price Sheet'!D22</f>
        <v>4</v>
      </c>
      <c r="G22" s="161">
        <f t="shared" si="0"/>
        <v>720</v>
      </c>
    </row>
    <row r="23" spans="3:7" ht="18.75">
      <c r="C23" s="159" t="str">
        <f>'EARLY SEASON CROPS 1'!B23</f>
        <v>Parsnips</v>
      </c>
      <c r="E23" s="159">
        <f>('EARLY SEASON CROPS 1'!C23*'EARLY SEASON CROPS 1'!D23*'EARLY SEASON CROPS 1'!G23)+('MID SEASON CROPS 2'!C23*'MID SEASON CROPS 2'!D23*'MID SEASON CROPS 2'!G23)+('LATE SEASON CROPS 3'!C23*'LATE SEASON CROPS 3'!D23*'LATE SEASON CROPS 3'!G23)</f>
        <v>800</v>
      </c>
      <c r="F23" s="161">
        <f>'Sales Price Sheet'!D23</f>
        <v>1</v>
      </c>
      <c r="G23" s="161">
        <f t="shared" si="0"/>
        <v>800</v>
      </c>
    </row>
    <row r="24" spans="3:7" ht="18.75">
      <c r="C24" s="159" t="str">
        <f>'EARLY SEASON CROPS 1'!B24</f>
        <v>Peas, English</v>
      </c>
      <c r="E24" s="159">
        <f>('EARLY SEASON CROPS 1'!C24*'EARLY SEASON CROPS 1'!D24*'EARLY SEASON CROPS 1'!G24)+('MID SEASON CROPS 2'!C24*'MID SEASON CROPS 2'!D24*'MID SEASON CROPS 2'!G24)+('LATE SEASON CROPS 3'!C24*'LATE SEASON CROPS 3'!D24*'LATE SEASON CROPS 3'!G24)</f>
        <v>160</v>
      </c>
      <c r="F24" s="161">
        <f>'Sales Price Sheet'!D24</f>
        <v>2</v>
      </c>
      <c r="G24" s="161">
        <f t="shared" si="0"/>
        <v>320</v>
      </c>
    </row>
    <row r="25" spans="3:7" ht="18.75">
      <c r="C25" s="159" t="str">
        <f>'EARLY SEASON CROPS 1'!B25</f>
        <v>Peas, Southern</v>
      </c>
      <c r="E25" s="159">
        <f>('EARLY SEASON CROPS 1'!C25*'EARLY SEASON CROPS 1'!D25*'EARLY SEASON CROPS 1'!G25)+('MID SEASON CROPS 2'!C25*'MID SEASON CROPS 2'!D25*'MID SEASON CROPS 2'!G25)+('LATE SEASON CROPS 3'!C25*'LATE SEASON CROPS 3'!D25*'LATE SEASON CROPS 3'!G25)</f>
        <v>0</v>
      </c>
      <c r="F25" s="161">
        <f>'Sales Price Sheet'!D25</f>
        <v>2</v>
      </c>
      <c r="G25" s="161">
        <f t="shared" si="0"/>
        <v>0</v>
      </c>
    </row>
    <row r="26" spans="3:7" ht="18.75">
      <c r="C26" s="159" t="str">
        <f>'EARLY SEASON CROPS 1'!B26</f>
        <v>Peppers, Sweet</v>
      </c>
      <c r="E26" s="159">
        <f>('EARLY SEASON CROPS 1'!C26*'EARLY SEASON CROPS 1'!D26*'EARLY SEASON CROPS 1'!G26)+('MID SEASON CROPS 2'!C26*'MID SEASON CROPS 2'!D26*'MID SEASON CROPS 2'!G26)+('LATE SEASON CROPS 3'!C26*'LATE SEASON CROPS 3'!D26*'LATE SEASON CROPS 3'!G26)</f>
        <v>2000</v>
      </c>
      <c r="F26" s="161">
        <f>'Sales Price Sheet'!D26</f>
        <v>2.5</v>
      </c>
      <c r="G26" s="161">
        <f t="shared" si="0"/>
        <v>5000</v>
      </c>
    </row>
    <row r="27" spans="3:7" ht="18.75">
      <c r="C27" s="159" t="str">
        <f>'EARLY SEASON CROPS 1'!B27</f>
        <v>Peppers, Green</v>
      </c>
      <c r="E27" s="159">
        <f>('EARLY SEASON CROPS 1'!C27*'EARLY SEASON CROPS 1'!D27*'EARLY SEASON CROPS 1'!G27)+('MID SEASON CROPS 2'!C27*'MID SEASON CROPS 2'!D27*'MID SEASON CROPS 2'!G27)+('LATE SEASON CROPS 3'!C27*'LATE SEASON CROPS 3'!D27*'LATE SEASON CROPS 3'!G27)</f>
        <v>0</v>
      </c>
      <c r="F27" s="161">
        <f>'Sales Price Sheet'!D27</f>
        <v>1.5</v>
      </c>
      <c r="G27" s="161">
        <f t="shared" si="0"/>
        <v>0</v>
      </c>
    </row>
    <row r="28" spans="3:7" ht="18.75">
      <c r="C28" s="159" t="str">
        <f>'EARLY SEASON CROPS 1'!B28</f>
        <v>Potatoes, Irish (seed tubers)</v>
      </c>
      <c r="E28" s="159">
        <f>('EARLY SEASON CROPS 1'!C28*'EARLY SEASON CROPS 1'!D28*'EARLY SEASON CROPS 1'!G28)+('MID SEASON CROPS 2'!C28*'MID SEASON CROPS 2'!D28*'MID SEASON CROPS 2'!G28)+('LATE SEASON CROPS 3'!C28*'LATE SEASON CROPS 3'!D28*'LATE SEASON CROPS 3'!G28)</f>
        <v>0</v>
      </c>
      <c r="F28" s="161">
        <f>'Sales Price Sheet'!D28</f>
        <v>1</v>
      </c>
      <c r="G28" s="161">
        <f t="shared" si="0"/>
        <v>0</v>
      </c>
    </row>
    <row r="29" spans="3:7" ht="18.75">
      <c r="C29" s="159" t="str">
        <f>'EARLY SEASON CROPS 1'!B29</f>
        <v>Potatoes, Sweet (planted by slips)</v>
      </c>
      <c r="E29" s="159">
        <f>('EARLY SEASON CROPS 1'!C29*'EARLY SEASON CROPS 1'!D29*'EARLY SEASON CROPS 1'!G29)+('MID SEASON CROPS 2'!C29*'MID SEASON CROPS 2'!D29*'MID SEASON CROPS 2'!G29)+('LATE SEASON CROPS 3'!C29*'LATE SEASON CROPS 3'!D29*'LATE SEASON CROPS 3'!G29)</f>
        <v>0</v>
      </c>
      <c r="F29" s="161">
        <f>'Sales Price Sheet'!D29</f>
        <v>1</v>
      </c>
      <c r="G29" s="161">
        <f t="shared" si="0"/>
        <v>0</v>
      </c>
    </row>
    <row r="30" spans="3:7" ht="18.75">
      <c r="C30" s="159" t="str">
        <f>'EARLY SEASON CROPS 1'!B30</f>
        <v>Pumpkins</v>
      </c>
      <c r="E30" s="159">
        <f>('EARLY SEASON CROPS 1'!C30*'EARLY SEASON CROPS 1'!D30*'EARLY SEASON CROPS 1'!G30)+('MID SEASON CROPS 2'!C30*'MID SEASON CROPS 2'!D30*'MID SEASON CROPS 2'!G30)+('LATE SEASON CROPS 3'!C30*'LATE SEASON CROPS 3'!D30*'LATE SEASON CROPS 3'!G30)</f>
        <v>0</v>
      </c>
      <c r="F30" s="161">
        <f>'Sales Price Sheet'!D30</f>
        <v>1</v>
      </c>
      <c r="G30" s="161">
        <f t="shared" si="0"/>
        <v>0</v>
      </c>
    </row>
    <row r="31" spans="3:7" ht="18.75">
      <c r="C31" s="159" t="str">
        <f>'EARLY SEASON CROPS 1'!B31</f>
        <v>Radishes**</v>
      </c>
      <c r="E31" s="159">
        <f>('EARLY SEASON CROPS 1'!C31*'EARLY SEASON CROPS 1'!D31*'EARLY SEASON CROPS 1'!G31)+('MID SEASON CROPS 2'!C31*'MID SEASON CROPS 2'!D31*'MID SEASON CROPS 2'!G31)+('LATE SEASON CROPS 3'!C31*'LATE SEASON CROPS 3'!D31*'LATE SEASON CROPS 3'!G31)</f>
        <v>0</v>
      </c>
      <c r="F31" s="161">
        <f>'Sales Price Sheet'!D31</f>
        <v>1.2</v>
      </c>
      <c r="G31" s="161">
        <f t="shared" si="0"/>
        <v>0</v>
      </c>
    </row>
    <row r="32" spans="3:7" ht="18.75">
      <c r="C32" s="159" t="str">
        <f>'EARLY SEASON CROPS 1'!B32</f>
        <v>Spinach</v>
      </c>
      <c r="E32" s="159">
        <f>('EARLY SEASON CROPS 1'!C32*'EARLY SEASON CROPS 1'!D32*'EARLY SEASON CROPS 1'!G32)+('MID SEASON CROPS 2'!C32*'MID SEASON CROPS 2'!D32*'MID SEASON CROPS 2'!G32)+('LATE SEASON CROPS 3'!C32*'LATE SEASON CROPS 3'!D32*'LATE SEASON CROPS 3'!G32)</f>
        <v>630</v>
      </c>
      <c r="F32" s="161">
        <f>'Sales Price Sheet'!D32</f>
        <v>2</v>
      </c>
      <c r="G32" s="161">
        <f t="shared" si="0"/>
        <v>1260</v>
      </c>
    </row>
    <row r="33" spans="3:12" ht="18.75">
      <c r="C33" s="159" t="str">
        <f>'EARLY SEASON CROPS 1'!B33</f>
        <v>Squash, summer</v>
      </c>
      <c r="E33" s="159">
        <f>('EARLY SEASON CROPS 1'!C33*'EARLY SEASON CROPS 1'!D33*'EARLY SEASON CROPS 1'!G33)+('MID SEASON CROPS 2'!C33*'MID SEASON CROPS 2'!D33*'MID SEASON CROPS 2'!G33)+('LATE SEASON CROPS 3'!C33*'LATE SEASON CROPS 3'!D33*'LATE SEASON CROPS 3'!G33)</f>
        <v>0</v>
      </c>
      <c r="F33" s="161">
        <f>'Sales Price Sheet'!D33</f>
        <v>1</v>
      </c>
      <c r="G33" s="161">
        <f t="shared" si="0"/>
        <v>0</v>
      </c>
    </row>
    <row r="34" spans="3:12" ht="18.75">
      <c r="C34" s="159" t="str">
        <f>'EARLY SEASON CROPS 1'!B34</f>
        <v>Squash, winter</v>
      </c>
      <c r="E34" s="159">
        <f>('EARLY SEASON CROPS 1'!C34*'EARLY SEASON CROPS 1'!D34*'EARLY SEASON CROPS 1'!G34)+('MID SEASON CROPS 2'!C34*'MID SEASON CROPS 2'!D34*'MID SEASON CROPS 2'!G34)+('LATE SEASON CROPS 3'!C34*'LATE SEASON CROPS 3'!D34*'LATE SEASON CROPS 3'!G34)</f>
        <v>900</v>
      </c>
      <c r="F34" s="161">
        <f>'Sales Price Sheet'!D34</f>
        <v>1</v>
      </c>
      <c r="G34" s="161">
        <f t="shared" si="0"/>
        <v>900</v>
      </c>
    </row>
    <row r="35" spans="3:12" ht="18.75">
      <c r="C35" s="159" t="str">
        <f>'EARLY SEASON CROPS 1'!B35</f>
        <v>Tomatoes</v>
      </c>
      <c r="E35" s="159">
        <f>('EARLY SEASON CROPS 1'!C35*'EARLY SEASON CROPS 1'!D35*'EARLY SEASON CROPS 1'!G35)+('MID SEASON CROPS 2'!C35*'MID SEASON CROPS 2'!D35*'MID SEASON CROPS 2'!G35)+('LATE SEASON CROPS 3'!C35*'LATE SEASON CROPS 3'!D35*'LATE SEASON CROPS 3'!G35)</f>
        <v>1725</v>
      </c>
      <c r="F35" s="161">
        <f>'Sales Price Sheet'!D35</f>
        <v>2.5</v>
      </c>
      <c r="G35" s="161">
        <f t="shared" si="0"/>
        <v>4312.5</v>
      </c>
    </row>
    <row r="36" spans="3:12" ht="18.75">
      <c r="C36" s="159" t="str">
        <f>'EARLY SEASON CROPS 1'!B36</f>
        <v>Turnip, greens</v>
      </c>
      <c r="E36" s="159">
        <f>('EARLY SEASON CROPS 1'!C36*'EARLY SEASON CROPS 1'!D36*'EARLY SEASON CROPS 1'!G36)+('MID SEASON CROPS 2'!C36*'MID SEASON CROPS 2'!D36*'MID SEASON CROPS 2'!G36)+('LATE SEASON CROPS 3'!C36*'LATE SEASON CROPS 3'!D36*'LATE SEASON CROPS 3'!G36)</f>
        <v>450</v>
      </c>
      <c r="F36" s="161">
        <f>'Sales Price Sheet'!D36</f>
        <v>1</v>
      </c>
      <c r="G36" s="161">
        <f t="shared" si="0"/>
        <v>450</v>
      </c>
    </row>
    <row r="37" spans="3:12" ht="18.75">
      <c r="C37" s="159" t="str">
        <f>'EARLY SEASON CROPS 1'!B37</f>
        <v>Turnip, roots</v>
      </c>
      <c r="E37" s="159">
        <f>('EARLY SEASON CROPS 1'!C37*'EARLY SEASON CROPS 1'!D37*'EARLY SEASON CROPS 1'!G37)+('MID SEASON CROPS 2'!C37*'MID SEASON CROPS 2'!D37*'MID SEASON CROPS 2'!G37)+('LATE SEASON CROPS 3'!C37*'LATE SEASON CROPS 3'!D37*'LATE SEASON CROPS 3'!G37)</f>
        <v>0</v>
      </c>
      <c r="F37" s="161">
        <f>'Sales Price Sheet'!D37</f>
        <v>1.25</v>
      </c>
      <c r="G37" s="161">
        <f t="shared" si="0"/>
        <v>0</v>
      </c>
    </row>
    <row r="38" spans="3:12" ht="19.5" thickBot="1">
      <c r="C38" s="162" t="str">
        <f>'EARLY SEASON CROPS 1'!B38</f>
        <v>Watermelon**</v>
      </c>
      <c r="D38" s="325"/>
      <c r="E38" s="162">
        <f>('EARLY SEASON CROPS 1'!C38*'EARLY SEASON CROPS 1'!D38*'EARLY SEASON CROPS 1'!G38)+('MID SEASON CROPS 2'!C38*'MID SEASON CROPS 2'!D38*'MID SEASON CROPS 2'!G38)+('LATE SEASON CROPS 3'!C38*'LATE SEASON CROPS 3'!D38*'LATE SEASON CROPS 3'!G38)</f>
        <v>80</v>
      </c>
      <c r="F38" s="163">
        <f>'Sales Price Sheet'!D38</f>
        <v>5</v>
      </c>
      <c r="G38" s="163">
        <f t="shared" si="0"/>
        <v>400</v>
      </c>
    </row>
    <row r="39" spans="3:12" ht="24" thickTop="1">
      <c r="C39" s="142" t="s">
        <v>326</v>
      </c>
      <c r="D39" s="164"/>
      <c r="E39" s="164"/>
      <c r="F39" s="165"/>
      <c r="G39" s="373">
        <f>SUM(G4:G38)</f>
        <v>36045</v>
      </c>
    </row>
    <row r="40" spans="3:12" ht="13.5" customHeight="1" thickBot="1">
      <c r="C40" s="27"/>
      <c r="F40" s="149"/>
      <c r="G40" s="146"/>
    </row>
    <row r="41" spans="3:12" ht="24" thickBot="1">
      <c r="C41" s="151" t="s">
        <v>286</v>
      </c>
      <c r="D41" s="152" t="s">
        <v>162</v>
      </c>
      <c r="E41" s="153" t="s">
        <v>256</v>
      </c>
      <c r="F41" s="153" t="s">
        <v>164</v>
      </c>
      <c r="G41" s="154" t="s">
        <v>163</v>
      </c>
    </row>
    <row r="42" spans="3:12" ht="18.75">
      <c r="C42" s="159" t="s">
        <v>165</v>
      </c>
      <c r="D42" s="167" t="s">
        <v>166</v>
      </c>
      <c r="E42" s="159">
        <v>1</v>
      </c>
      <c r="F42" s="161">
        <v>180</v>
      </c>
      <c r="G42" s="161">
        <f t="shared" ref="G42:G50" si="1">E42*F42</f>
        <v>180</v>
      </c>
    </row>
    <row r="43" spans="3:12" ht="18.75">
      <c r="C43" s="159" t="s">
        <v>302</v>
      </c>
      <c r="D43" s="167" t="s">
        <v>168</v>
      </c>
      <c r="E43" s="159">
        <v>1</v>
      </c>
      <c r="F43" s="161">
        <v>80</v>
      </c>
      <c r="G43" s="161">
        <f t="shared" si="1"/>
        <v>80</v>
      </c>
    </row>
    <row r="44" spans="3:12" ht="18.75">
      <c r="C44" s="168" t="s">
        <v>167</v>
      </c>
      <c r="D44" s="167" t="s">
        <v>168</v>
      </c>
      <c r="E44" s="159">
        <v>3</v>
      </c>
      <c r="F44" s="161">
        <v>30</v>
      </c>
      <c r="G44" s="161">
        <f t="shared" si="1"/>
        <v>90</v>
      </c>
      <c r="K44" s="144"/>
      <c r="L44" s="144"/>
    </row>
    <row r="45" spans="3:12" ht="18.75">
      <c r="C45" s="169" t="s">
        <v>169</v>
      </c>
      <c r="D45" s="167" t="s">
        <v>168</v>
      </c>
      <c r="E45" s="159">
        <v>2</v>
      </c>
      <c r="F45" s="161">
        <v>30</v>
      </c>
      <c r="G45" s="161">
        <f t="shared" si="1"/>
        <v>60</v>
      </c>
    </row>
    <row r="46" spans="3:12" ht="18.75">
      <c r="C46" s="169" t="s">
        <v>170</v>
      </c>
      <c r="D46" s="167" t="s">
        <v>168</v>
      </c>
      <c r="E46" s="159">
        <v>3</v>
      </c>
      <c r="F46" s="161">
        <v>20</v>
      </c>
      <c r="G46" s="161">
        <f t="shared" si="1"/>
        <v>60</v>
      </c>
    </row>
    <row r="47" spans="3:12" ht="18.75">
      <c r="C47" s="159" t="s">
        <v>171</v>
      </c>
      <c r="D47" s="167" t="s">
        <v>358</v>
      </c>
      <c r="E47" s="159">
        <v>1</v>
      </c>
      <c r="F47" s="161">
        <v>250</v>
      </c>
      <c r="G47" s="161">
        <f t="shared" si="1"/>
        <v>250</v>
      </c>
    </row>
    <row r="48" spans="3:12" ht="18.75">
      <c r="C48" s="159" t="s">
        <v>461</v>
      </c>
      <c r="D48" s="167" t="s">
        <v>360</v>
      </c>
      <c r="E48" s="159">
        <v>40</v>
      </c>
      <c r="F48" s="161">
        <v>200</v>
      </c>
      <c r="G48" s="161">
        <f t="shared" si="1"/>
        <v>8000</v>
      </c>
    </row>
    <row r="49" spans="3:7" ht="18.75">
      <c r="C49" s="159" t="s">
        <v>460</v>
      </c>
      <c r="D49" s="167" t="s">
        <v>358</v>
      </c>
      <c r="E49" s="159">
        <v>1</v>
      </c>
      <c r="F49" s="161">
        <v>1000</v>
      </c>
      <c r="G49" s="161">
        <f t="shared" si="1"/>
        <v>1000</v>
      </c>
    </row>
    <row r="50" spans="3:7" ht="18.75">
      <c r="C50" s="159" t="s">
        <v>359</v>
      </c>
      <c r="D50" s="167" t="s">
        <v>358</v>
      </c>
      <c r="E50" s="159">
        <v>1</v>
      </c>
      <c r="F50" s="161">
        <v>500</v>
      </c>
      <c r="G50" s="161">
        <f t="shared" si="1"/>
        <v>500</v>
      </c>
    </row>
    <row r="51" spans="3:7" ht="18.75">
      <c r="C51" s="159" t="s">
        <v>477</v>
      </c>
      <c r="D51" s="167">
        <v>30000</v>
      </c>
      <c r="E51" s="172">
        <v>15</v>
      </c>
      <c r="F51" s="171">
        <v>2</v>
      </c>
      <c r="G51" s="161">
        <f>D51/E51*F51</f>
        <v>4000</v>
      </c>
    </row>
    <row r="52" spans="3:7" ht="18.75">
      <c r="C52" s="159" t="s">
        <v>474</v>
      </c>
      <c r="D52" s="167"/>
      <c r="E52" s="159">
        <v>1</v>
      </c>
      <c r="F52" s="161">
        <f>'Direct Seeded Cost Sheet'!M27</f>
        <v>856.73909681768885</v>
      </c>
      <c r="G52" s="161">
        <f>'Transplant Seed Cost Sheet'!L14+'Direct Seeded Cost Sheet'!M27</f>
        <v>1224.07452165429</v>
      </c>
    </row>
    <row r="53" spans="3:7" ht="19.5" thickBot="1">
      <c r="C53" s="162" t="s">
        <v>459</v>
      </c>
      <c r="D53" s="170" t="s">
        <v>321</v>
      </c>
      <c r="E53" s="162">
        <f>'Owner Labor'!M3</f>
        <v>2065.5</v>
      </c>
      <c r="F53" s="163">
        <v>7</v>
      </c>
      <c r="G53" s="163">
        <f>E53*F53</f>
        <v>14458.5</v>
      </c>
    </row>
    <row r="54" spans="3:7" ht="24" thickTop="1">
      <c r="C54" s="142" t="s">
        <v>172</v>
      </c>
      <c r="D54" s="142"/>
      <c r="E54" s="166"/>
      <c r="F54" s="166"/>
      <c r="G54" s="373">
        <f>SUM(G42:G53)</f>
        <v>29902.574521654289</v>
      </c>
    </row>
    <row r="55" spans="3:7" ht="12.75" customHeight="1" thickBot="1">
      <c r="C55" s="148"/>
      <c r="E55" s="144" t="s">
        <v>464</v>
      </c>
      <c r="F55" s="144"/>
      <c r="G55" s="144"/>
    </row>
    <row r="56" spans="3:7" ht="24" thickBot="1">
      <c r="C56" s="151" t="s">
        <v>287</v>
      </c>
      <c r="D56" s="152" t="s">
        <v>162</v>
      </c>
      <c r="E56" s="153" t="s">
        <v>164</v>
      </c>
      <c r="F56" s="153" t="s">
        <v>290</v>
      </c>
      <c r="G56" s="154" t="s">
        <v>163</v>
      </c>
    </row>
    <row r="57" spans="3:7" ht="18.75">
      <c r="C57" s="159" t="s">
        <v>363</v>
      </c>
      <c r="D57" s="173" t="s">
        <v>465</v>
      </c>
      <c r="E57" s="174">
        <f>'Market Garden Startup Cost'!C3</f>
        <v>1000</v>
      </c>
      <c r="F57" s="159">
        <v>15</v>
      </c>
      <c r="G57" s="174">
        <f>E57/F57</f>
        <v>66.666666666666671</v>
      </c>
    </row>
    <row r="58" spans="3:7" ht="18.75">
      <c r="C58" s="159" t="s">
        <v>238</v>
      </c>
      <c r="D58" s="173" t="s">
        <v>465</v>
      </c>
      <c r="E58" s="174">
        <f>'Market Garden Startup Cost'!C4</f>
        <v>5000</v>
      </c>
      <c r="F58" s="159">
        <v>12</v>
      </c>
      <c r="G58" s="174">
        <f t="shared" ref="G58:G70" si="2">E58/F58</f>
        <v>416.66666666666669</v>
      </c>
    </row>
    <row r="59" spans="3:7" ht="18.75">
      <c r="C59" s="159" t="s">
        <v>366</v>
      </c>
      <c r="D59" s="173" t="s">
        <v>465</v>
      </c>
      <c r="E59" s="174">
        <f>'Market Garden Startup Cost'!C5</f>
        <v>600</v>
      </c>
      <c r="F59" s="159">
        <v>10</v>
      </c>
      <c r="G59" s="174">
        <f t="shared" si="2"/>
        <v>60</v>
      </c>
    </row>
    <row r="60" spans="3:7" ht="18.75">
      <c r="C60" s="159" t="s">
        <v>458</v>
      </c>
      <c r="D60" s="173" t="s">
        <v>465</v>
      </c>
      <c r="E60" s="174">
        <f>'Market Garden Startup Cost'!C6</f>
        <v>1127.616</v>
      </c>
      <c r="F60" s="159">
        <v>5</v>
      </c>
      <c r="G60" s="174">
        <f t="shared" si="2"/>
        <v>225.5232</v>
      </c>
    </row>
    <row r="61" spans="3:7" ht="18.75">
      <c r="C61" s="159" t="s">
        <v>189</v>
      </c>
      <c r="D61" s="173" t="s">
        <v>465</v>
      </c>
      <c r="E61" s="174">
        <f>'Market Garden Startup Cost'!C7</f>
        <v>200</v>
      </c>
      <c r="F61" s="159">
        <v>5</v>
      </c>
      <c r="G61" s="174">
        <f t="shared" si="2"/>
        <v>40</v>
      </c>
    </row>
    <row r="62" spans="3:7" ht="18.75">
      <c r="C62" s="159" t="s">
        <v>190</v>
      </c>
      <c r="D62" s="173" t="s">
        <v>465</v>
      </c>
      <c r="E62" s="174">
        <f>'Market Garden Startup Cost'!C8</f>
        <v>300</v>
      </c>
      <c r="F62" s="159">
        <v>5</v>
      </c>
      <c r="G62" s="174">
        <f t="shared" si="2"/>
        <v>60</v>
      </c>
    </row>
    <row r="63" spans="3:7" ht="18.75">
      <c r="C63" s="159" t="s">
        <v>328</v>
      </c>
      <c r="D63" s="173" t="s">
        <v>465</v>
      </c>
      <c r="E63" s="174">
        <f>'Market Garden Startup Cost'!C9</f>
        <v>200</v>
      </c>
      <c r="F63" s="159">
        <v>5</v>
      </c>
      <c r="G63" s="174">
        <f t="shared" si="2"/>
        <v>40</v>
      </c>
    </row>
    <row r="64" spans="3:7" ht="18.75">
      <c r="C64" s="159" t="s">
        <v>191</v>
      </c>
      <c r="D64" s="173" t="s">
        <v>465</v>
      </c>
      <c r="E64" s="174">
        <f>'Market Garden Startup Cost'!C10</f>
        <v>350</v>
      </c>
      <c r="F64" s="159">
        <v>5</v>
      </c>
      <c r="G64" s="174">
        <f t="shared" si="2"/>
        <v>70</v>
      </c>
    </row>
    <row r="65" spans="2:8" ht="18.75">
      <c r="B65" s="150"/>
      <c r="C65" s="159" t="s">
        <v>367</v>
      </c>
      <c r="D65" s="173" t="s">
        <v>465</v>
      </c>
      <c r="E65" s="174">
        <f>'Market Garden Startup Cost'!C11</f>
        <v>600</v>
      </c>
      <c r="F65" s="159">
        <v>5</v>
      </c>
      <c r="G65" s="174">
        <f t="shared" si="2"/>
        <v>120</v>
      </c>
    </row>
    <row r="66" spans="2:8" ht="18.75">
      <c r="C66" s="159" t="s">
        <v>192</v>
      </c>
      <c r="D66" s="173" t="s">
        <v>465</v>
      </c>
      <c r="E66" s="174">
        <f>'Market Garden Startup Cost'!C12</f>
        <v>120</v>
      </c>
      <c r="F66" s="159">
        <v>3</v>
      </c>
      <c r="G66" s="174">
        <f t="shared" si="2"/>
        <v>40</v>
      </c>
    </row>
    <row r="67" spans="2:8" ht="18.75">
      <c r="B67" s="150"/>
      <c r="C67" s="159" t="s">
        <v>193</v>
      </c>
      <c r="D67" s="173" t="s">
        <v>465</v>
      </c>
      <c r="E67" s="174">
        <f>'Market Garden Startup Cost'!C13</f>
        <v>350</v>
      </c>
      <c r="F67" s="159">
        <v>5</v>
      </c>
      <c r="G67" s="174">
        <f t="shared" si="2"/>
        <v>70</v>
      </c>
    </row>
    <row r="68" spans="2:8" ht="18.75">
      <c r="B68" s="150"/>
      <c r="C68" s="159" t="s">
        <v>361</v>
      </c>
      <c r="D68" s="173" t="s">
        <v>465</v>
      </c>
      <c r="E68" s="174">
        <f>'Market Garden Startup Cost'!C14</f>
        <v>500</v>
      </c>
      <c r="F68" s="159">
        <v>5</v>
      </c>
      <c r="G68" s="174">
        <f t="shared" si="2"/>
        <v>100</v>
      </c>
    </row>
    <row r="69" spans="2:8" ht="18.75">
      <c r="B69" s="150"/>
      <c r="C69" s="159" t="s">
        <v>355</v>
      </c>
      <c r="D69" s="173" t="s">
        <v>465</v>
      </c>
      <c r="E69" s="174">
        <f>'Market Garden Startup Cost'!C15</f>
        <v>1200</v>
      </c>
      <c r="F69" s="159">
        <v>5</v>
      </c>
      <c r="G69" s="174">
        <f t="shared" si="2"/>
        <v>240</v>
      </c>
    </row>
    <row r="70" spans="2:8" ht="18.75">
      <c r="B70" s="150"/>
      <c r="C70" s="175" t="s">
        <v>356</v>
      </c>
      <c r="D70" s="176" t="s">
        <v>465</v>
      </c>
      <c r="E70" s="174">
        <f>'Market Garden Startup Cost'!C16</f>
        <v>500</v>
      </c>
      <c r="F70" s="175">
        <v>5</v>
      </c>
      <c r="G70" s="177">
        <f t="shared" si="2"/>
        <v>100</v>
      </c>
    </row>
    <row r="71" spans="2:8" ht="18.75">
      <c r="B71" s="150"/>
      <c r="C71" s="143" t="s">
        <v>369</v>
      </c>
      <c r="D71" s="247" t="s">
        <v>365</v>
      </c>
      <c r="E71" s="248">
        <f>SUM(E57:E70)</f>
        <v>12047.616</v>
      </c>
      <c r="F71" s="249" t="s">
        <v>364</v>
      </c>
      <c r="G71" s="250">
        <f>SUM(G57:G70)</f>
        <v>1648.8565333333333</v>
      </c>
    </row>
    <row r="72" spans="2:8" ht="18.75">
      <c r="B72" s="150"/>
      <c r="C72" s="143"/>
      <c r="D72" s="174"/>
      <c r="E72" s="174"/>
      <c r="F72" s="159"/>
      <c r="G72" s="178"/>
    </row>
    <row r="73" spans="2:8" ht="19.5" thickBot="1">
      <c r="B73" s="150"/>
      <c r="C73" s="179" t="s">
        <v>294</v>
      </c>
      <c r="D73" s="180" t="s">
        <v>357</v>
      </c>
      <c r="E73" s="181"/>
      <c r="F73" s="163"/>
      <c r="G73" s="163">
        <v>200</v>
      </c>
    </row>
    <row r="74" spans="2:8" ht="24" thickTop="1">
      <c r="C74" s="142" t="s">
        <v>173</v>
      </c>
      <c r="D74" s="182"/>
      <c r="E74" s="142"/>
      <c r="F74" s="142"/>
      <c r="G74" s="373">
        <f>G71+G73</f>
        <v>1848.8565333333333</v>
      </c>
    </row>
    <row r="75" spans="2:8" ht="18.75">
      <c r="C75" s="159"/>
      <c r="D75" s="160"/>
      <c r="E75" s="159"/>
      <c r="F75" s="159"/>
      <c r="G75" s="161"/>
      <c r="H75" s="148"/>
    </row>
    <row r="76" spans="2:8" ht="24" thickBot="1">
      <c r="C76" s="183" t="s">
        <v>174</v>
      </c>
      <c r="D76" s="371"/>
      <c r="E76" s="372"/>
      <c r="F76" s="372"/>
      <c r="G76" s="184">
        <f>G54+G74</f>
        <v>31751.431054987621</v>
      </c>
    </row>
    <row r="77" spans="2:8" ht="24" thickTop="1">
      <c r="C77" s="142" t="s">
        <v>175</v>
      </c>
      <c r="D77" s="164"/>
      <c r="E77" s="164"/>
      <c r="F77" s="164"/>
      <c r="G77" s="164"/>
    </row>
    <row r="78" spans="2:8" ht="24" thickBot="1">
      <c r="C78" s="183" t="s">
        <v>176</v>
      </c>
      <c r="D78" s="183"/>
      <c r="E78" s="183"/>
      <c r="F78" s="183"/>
      <c r="G78" s="184">
        <f>G39-G54</f>
        <v>6142.4254783457109</v>
      </c>
    </row>
    <row r="79" spans="2:8" ht="24.75" thickTop="1" thickBot="1">
      <c r="C79" s="185" t="s">
        <v>322</v>
      </c>
      <c r="D79" s="185"/>
      <c r="E79" s="185"/>
      <c r="F79" s="185"/>
      <c r="G79" s="186">
        <f>G39-G76</f>
        <v>4293.5689450123791</v>
      </c>
    </row>
    <row r="80" spans="2:8" ht="19.5" customHeight="1" thickTop="1">
      <c r="C80" s="375" t="s">
        <v>476</v>
      </c>
      <c r="D80" s="375"/>
      <c r="E80" s="375"/>
      <c r="F80" s="375"/>
      <c r="G80" s="375"/>
    </row>
    <row r="81" spans="3:7" ht="15.75">
      <c r="C81" s="374" t="s">
        <v>475</v>
      </c>
      <c r="D81" s="374"/>
      <c r="E81" s="374"/>
      <c r="F81" s="374"/>
      <c r="G81" s="374"/>
    </row>
    <row r="82" spans="3:7" ht="15.75">
      <c r="C82" s="374" t="s">
        <v>466</v>
      </c>
      <c r="D82" s="374"/>
      <c r="E82" s="374"/>
      <c r="F82" s="374"/>
      <c r="G82" s="374"/>
    </row>
    <row r="83" spans="3:7" ht="15.75">
      <c r="C83" s="374" t="s">
        <v>462</v>
      </c>
      <c r="D83" s="374"/>
      <c r="E83" s="374"/>
      <c r="F83" s="374"/>
      <c r="G83" s="374"/>
    </row>
    <row r="84" spans="3:7" ht="35.25" customHeight="1">
      <c r="C84" s="374" t="s">
        <v>479</v>
      </c>
      <c r="D84" s="374"/>
      <c r="E84" s="374"/>
      <c r="F84" s="374"/>
      <c r="G84" s="374"/>
    </row>
    <row r="85" spans="3:7" ht="15.75">
      <c r="C85" s="374" t="s">
        <v>478</v>
      </c>
      <c r="D85" s="374"/>
      <c r="E85" s="374"/>
      <c r="F85" s="374"/>
      <c r="G85" s="374"/>
    </row>
    <row r="88" spans="3:7">
      <c r="C88" s="148"/>
      <c r="F88" s="144"/>
      <c r="G88" s="144"/>
    </row>
    <row r="89" spans="3:7">
      <c r="C89" s="148"/>
      <c r="F89" s="149"/>
    </row>
    <row r="90" spans="3:7">
      <c r="C90" s="148"/>
      <c r="F90" s="144"/>
      <c r="G90" s="144"/>
    </row>
    <row r="91" spans="3:7">
      <c r="C91" s="148"/>
    </row>
    <row r="94" spans="3:7">
      <c r="F94" s="144"/>
      <c r="G94" s="144"/>
    </row>
  </sheetData>
  <mergeCells count="7">
    <mergeCell ref="C85:G85"/>
    <mergeCell ref="C80:G80"/>
    <mergeCell ref="C2:G2"/>
    <mergeCell ref="C81:G81"/>
    <mergeCell ref="C82:G82"/>
    <mergeCell ref="C83:G83"/>
    <mergeCell ref="C84:G84"/>
  </mergeCells>
  <pageMargins left="0.7" right="0.7" top="0.75" bottom="0.75" header="0.3" footer="0.3"/>
  <pageSetup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41"/>
  <sheetViews>
    <sheetView topLeftCell="A7" workbookViewId="0">
      <selection activeCell="F35" sqref="F35"/>
    </sheetView>
  </sheetViews>
  <sheetFormatPr defaultRowHeight="15"/>
  <cols>
    <col min="2" max="2" width="39.140625" customWidth="1"/>
    <col min="3" max="3" width="19.5703125" customWidth="1"/>
    <col min="4" max="4" width="22.28515625" customWidth="1"/>
  </cols>
  <sheetData>
    <row r="1" spans="2:4" ht="15.75" thickBot="1"/>
    <row r="2" spans="2:4" ht="68.25" customHeight="1" thickBot="1">
      <c r="B2" s="379" t="s">
        <v>323</v>
      </c>
      <c r="C2" s="380"/>
      <c r="D2" s="381"/>
    </row>
    <row r="3" spans="2:4" ht="29.25" customHeight="1" thickBot="1">
      <c r="B3" s="188" t="s">
        <v>194</v>
      </c>
      <c r="C3" s="189" t="s">
        <v>162</v>
      </c>
      <c r="D3" s="194" t="s">
        <v>468</v>
      </c>
    </row>
    <row r="4" spans="2:4" ht="15.75">
      <c r="B4" s="190" t="str">
        <f>'EARLY SEASON CROPS 1'!B4</f>
        <v>Beans, bush</v>
      </c>
      <c r="C4" s="191" t="s">
        <v>467</v>
      </c>
      <c r="D4" s="192">
        <v>1</v>
      </c>
    </row>
    <row r="5" spans="2:4" ht="15.75">
      <c r="B5" s="190" t="str">
        <f>'EARLY SEASON CROPS 1'!B5</f>
        <v>Beans, pole</v>
      </c>
      <c r="C5" s="191" t="s">
        <v>467</v>
      </c>
      <c r="D5" s="192">
        <v>1</v>
      </c>
    </row>
    <row r="6" spans="2:4" ht="15.75">
      <c r="B6" s="190" t="str">
        <f>'EARLY SEASON CROPS 1'!B6</f>
        <v>Beets</v>
      </c>
      <c r="C6" s="191" t="s">
        <v>467</v>
      </c>
      <c r="D6" s="192">
        <v>1</v>
      </c>
    </row>
    <row r="7" spans="2:4" ht="15.75">
      <c r="B7" s="190" t="str">
        <f>'EARLY SEASON CROPS 1'!B7</f>
        <v>Broccoli</v>
      </c>
      <c r="C7" s="191" t="s">
        <v>467</v>
      </c>
      <c r="D7" s="192">
        <v>2</v>
      </c>
    </row>
    <row r="8" spans="2:4" ht="15.75">
      <c r="B8" s="190" t="str">
        <f>'EARLY SEASON CROPS 1'!B8</f>
        <v>Brussel Sprouts</v>
      </c>
      <c r="C8" s="191" t="s">
        <v>467</v>
      </c>
      <c r="D8" s="192">
        <v>4</v>
      </c>
    </row>
    <row r="9" spans="2:4" ht="15.75">
      <c r="B9" s="190" t="str">
        <f>'EARLY SEASON CROPS 1'!B9</f>
        <v>Cabbage</v>
      </c>
      <c r="C9" s="191" t="s">
        <v>467</v>
      </c>
      <c r="D9" s="192">
        <v>1</v>
      </c>
    </row>
    <row r="10" spans="2:4" ht="15.75">
      <c r="B10" s="190" t="str">
        <f>'EARLY SEASON CROPS 1'!B10</f>
        <v>Cabbage, Chinese**</v>
      </c>
      <c r="C10" s="191" t="s">
        <v>301</v>
      </c>
      <c r="D10" s="192">
        <v>2</v>
      </c>
    </row>
    <row r="11" spans="2:4" ht="15.75">
      <c r="B11" s="190" t="str">
        <f>'EARLY SEASON CROPS 1'!B11</f>
        <v>Carrots</v>
      </c>
      <c r="C11" s="191" t="s">
        <v>467</v>
      </c>
      <c r="D11" s="192">
        <v>1</v>
      </c>
    </row>
    <row r="12" spans="2:4" ht="15.75">
      <c r="B12" s="190" t="str">
        <f>'EARLY SEASON CROPS 1'!B12</f>
        <v>Cauliflower</v>
      </c>
      <c r="C12" s="191" t="s">
        <v>467</v>
      </c>
      <c r="D12" s="192">
        <v>2</v>
      </c>
    </row>
    <row r="13" spans="2:4" ht="15.75">
      <c r="B13" s="190" t="str">
        <f>'EARLY SEASON CROPS 1'!B13</f>
        <v>Kale</v>
      </c>
      <c r="C13" s="191" t="s">
        <v>467</v>
      </c>
      <c r="D13" s="192">
        <v>1.5</v>
      </c>
    </row>
    <row r="14" spans="2:4" ht="15.75">
      <c r="B14" s="190" t="str">
        <f>'EARLY SEASON CROPS 1'!B14</f>
        <v>Cucumbers, long seedless</v>
      </c>
      <c r="C14" s="191" t="s">
        <v>467</v>
      </c>
      <c r="D14" s="192">
        <v>2</v>
      </c>
    </row>
    <row r="15" spans="2:4" ht="15.75">
      <c r="B15" s="190" t="str">
        <f>'EARLY SEASON CROPS 1'!B15</f>
        <v>Eggplant</v>
      </c>
      <c r="C15" s="191" t="s">
        <v>467</v>
      </c>
      <c r="D15" s="192">
        <v>1</v>
      </c>
    </row>
    <row r="16" spans="2:4" ht="15.75">
      <c r="B16" s="190" t="str">
        <f>'EARLY SEASON CROPS 1'!B16</f>
        <v>Kohlrabi</v>
      </c>
      <c r="C16" s="191" t="s">
        <v>467</v>
      </c>
      <c r="D16" s="192">
        <v>0</v>
      </c>
    </row>
    <row r="17" spans="2:4" ht="15.75">
      <c r="B17" s="190" t="str">
        <f>'EARLY SEASON CROPS 1'!B17</f>
        <v>Lettuce, head**</v>
      </c>
      <c r="C17" s="191" t="s">
        <v>301</v>
      </c>
      <c r="D17" s="192">
        <v>1.5</v>
      </c>
    </row>
    <row r="18" spans="2:4" ht="15.75">
      <c r="B18" s="190" t="str">
        <f>'EARLY SEASON CROPS 1'!B18</f>
        <v>Lettuce, leaf</v>
      </c>
      <c r="C18" s="191" t="s">
        <v>467</v>
      </c>
      <c r="D18" s="192">
        <v>3</v>
      </c>
    </row>
    <row r="19" spans="2:4" ht="15.75">
      <c r="B19" s="190" t="str">
        <f>'EARLY SEASON CROPS 1'!B19</f>
        <v>Muskmelon, cantaloupe**</v>
      </c>
      <c r="C19" s="191" t="s">
        <v>299</v>
      </c>
      <c r="D19" s="192">
        <v>2.5</v>
      </c>
    </row>
    <row r="20" spans="2:4" ht="15.75">
      <c r="B20" s="190" t="str">
        <f>'EARLY SEASON CROPS 1'!B20</f>
        <v>Okra</v>
      </c>
      <c r="C20" s="191" t="s">
        <v>467</v>
      </c>
      <c r="D20" s="192">
        <v>2.5</v>
      </c>
    </row>
    <row r="21" spans="2:4" ht="15.75">
      <c r="B21" s="190" t="str">
        <f>'EARLY SEASON CROPS 1'!B21</f>
        <v>Onions (dry)</v>
      </c>
      <c r="C21" s="191" t="s">
        <v>467</v>
      </c>
      <c r="D21" s="192">
        <v>1.29</v>
      </c>
    </row>
    <row r="22" spans="2:4" ht="15.75">
      <c r="B22" s="190" t="str">
        <f>'EARLY SEASON CROPS 1'!B22</f>
        <v>Parsley</v>
      </c>
      <c r="C22" s="191" t="s">
        <v>467</v>
      </c>
      <c r="D22" s="192">
        <v>4</v>
      </c>
    </row>
    <row r="23" spans="2:4" ht="15.75">
      <c r="B23" s="190" t="str">
        <f>'EARLY SEASON CROPS 1'!B23</f>
        <v>Parsnips</v>
      </c>
      <c r="C23" s="191" t="s">
        <v>467</v>
      </c>
      <c r="D23" s="192">
        <v>1</v>
      </c>
    </row>
    <row r="24" spans="2:4" ht="15.75">
      <c r="B24" s="190" t="str">
        <f>'EARLY SEASON CROPS 1'!B24</f>
        <v>Peas, English</v>
      </c>
      <c r="C24" s="191" t="s">
        <v>467</v>
      </c>
      <c r="D24" s="192">
        <v>2</v>
      </c>
    </row>
    <row r="25" spans="2:4" ht="15.75">
      <c r="B25" s="190" t="str">
        <f>'EARLY SEASON CROPS 1'!B25</f>
        <v>Peas, Southern</v>
      </c>
      <c r="C25" s="191" t="s">
        <v>467</v>
      </c>
      <c r="D25" s="192">
        <v>2</v>
      </c>
    </row>
    <row r="26" spans="2:4" ht="15.75">
      <c r="B26" s="190" t="str">
        <f>'EARLY SEASON CROPS 1'!B26</f>
        <v>Peppers, Sweet</v>
      </c>
      <c r="C26" s="191" t="s">
        <v>467</v>
      </c>
      <c r="D26" s="192">
        <v>2.5</v>
      </c>
    </row>
    <row r="27" spans="2:4" ht="15.75">
      <c r="B27" s="190" t="str">
        <f>'EARLY SEASON CROPS 1'!B27</f>
        <v>Peppers, Green</v>
      </c>
      <c r="C27" s="191" t="s">
        <v>467</v>
      </c>
      <c r="D27" s="192">
        <v>1.5</v>
      </c>
    </row>
    <row r="28" spans="2:4" ht="15.75">
      <c r="B28" s="190" t="str">
        <f>'EARLY SEASON CROPS 1'!B28</f>
        <v>Potatoes, Irish (seed tubers)</v>
      </c>
      <c r="C28" s="191" t="s">
        <v>467</v>
      </c>
      <c r="D28" s="192">
        <v>1</v>
      </c>
    </row>
    <row r="29" spans="2:4" ht="15.75">
      <c r="B29" s="190" t="str">
        <f>'EARLY SEASON CROPS 1'!B29</f>
        <v>Potatoes, Sweet (planted by slips)</v>
      </c>
      <c r="C29" s="191" t="s">
        <v>467</v>
      </c>
      <c r="D29" s="192">
        <v>1</v>
      </c>
    </row>
    <row r="30" spans="2:4" ht="15.75">
      <c r="B30" s="190" t="str">
        <f>'EARLY SEASON CROPS 1'!B30</f>
        <v>Pumpkins</v>
      </c>
      <c r="C30" s="191" t="s">
        <v>467</v>
      </c>
      <c r="D30" s="192">
        <v>1</v>
      </c>
    </row>
    <row r="31" spans="2:4" ht="15.75">
      <c r="B31" s="190" t="str">
        <f>'EARLY SEASON CROPS 1'!B31</f>
        <v>Radishes**</v>
      </c>
      <c r="C31" s="191" t="s">
        <v>300</v>
      </c>
      <c r="D31" s="192">
        <v>1.2</v>
      </c>
    </row>
    <row r="32" spans="2:4" ht="15.75">
      <c r="B32" s="190" t="str">
        <f>'EARLY SEASON CROPS 1'!B32</f>
        <v>Spinach</v>
      </c>
      <c r="C32" s="191" t="s">
        <v>467</v>
      </c>
      <c r="D32" s="192">
        <v>2</v>
      </c>
    </row>
    <row r="33" spans="2:4" ht="15.75">
      <c r="B33" s="190" t="str">
        <f>'EARLY SEASON CROPS 1'!B33</f>
        <v>Squash, summer</v>
      </c>
      <c r="C33" s="191" t="s">
        <v>467</v>
      </c>
      <c r="D33" s="192">
        <v>1</v>
      </c>
    </row>
    <row r="34" spans="2:4" ht="15.75">
      <c r="B34" s="190" t="str">
        <f>'EARLY SEASON CROPS 1'!B34</f>
        <v>Squash, winter</v>
      </c>
      <c r="C34" s="191" t="s">
        <v>467</v>
      </c>
      <c r="D34" s="192">
        <v>1</v>
      </c>
    </row>
    <row r="35" spans="2:4" ht="15.75">
      <c r="B35" s="190" t="str">
        <f>'EARLY SEASON CROPS 1'!B35</f>
        <v>Tomatoes</v>
      </c>
      <c r="C35" s="191" t="s">
        <v>467</v>
      </c>
      <c r="D35" s="192">
        <v>2.5</v>
      </c>
    </row>
    <row r="36" spans="2:4" ht="15.75">
      <c r="B36" s="190" t="str">
        <f>'EARLY SEASON CROPS 1'!B36</f>
        <v>Turnip, greens</v>
      </c>
      <c r="C36" s="191" t="s">
        <v>467</v>
      </c>
      <c r="D36" s="192">
        <v>1</v>
      </c>
    </row>
    <row r="37" spans="2:4" ht="15.75">
      <c r="B37" s="190" t="str">
        <f>'EARLY SEASON CROPS 1'!B37</f>
        <v>Turnip, roots</v>
      </c>
      <c r="C37" s="191" t="s">
        <v>467</v>
      </c>
      <c r="D37" s="192">
        <v>1.25</v>
      </c>
    </row>
    <row r="38" spans="2:4" ht="16.5" thickBot="1">
      <c r="B38" s="190" t="str">
        <f>'EARLY SEASON CROPS 1'!B38</f>
        <v>Watermelon**</v>
      </c>
      <c r="C38" s="191" t="s">
        <v>299</v>
      </c>
      <c r="D38" s="193">
        <v>5</v>
      </c>
    </row>
    <row r="40" spans="2:4">
      <c r="B40" t="s">
        <v>311</v>
      </c>
      <c r="C40" s="140" t="s">
        <v>310</v>
      </c>
    </row>
    <row r="41" spans="2:4">
      <c r="B41" t="s">
        <v>312</v>
      </c>
      <c r="C41" s="140" t="s">
        <v>313</v>
      </c>
    </row>
  </sheetData>
  <mergeCells count="1">
    <mergeCell ref="B2:D2"/>
  </mergeCells>
  <hyperlinks>
    <hyperlink ref="C40" r:id="rId1"/>
    <hyperlink ref="C41" r:id="rId2"/>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21"/>
  <sheetViews>
    <sheetView topLeftCell="A4" workbookViewId="0">
      <selection activeCell="B16" sqref="B16:K16"/>
    </sheetView>
  </sheetViews>
  <sheetFormatPr defaultRowHeight="15"/>
  <cols>
    <col min="2" max="2" width="45.28515625" customWidth="1"/>
    <col min="3" max="3" width="13.85546875" customWidth="1"/>
    <col min="4" max="4" width="10.85546875" customWidth="1"/>
    <col min="5" max="5" width="12.85546875" customWidth="1"/>
    <col min="6" max="6" width="10.28515625" customWidth="1"/>
    <col min="7" max="7" width="11.85546875" customWidth="1"/>
    <col min="8" max="8" width="12.42578125" customWidth="1"/>
    <col min="9" max="9" width="12.7109375" customWidth="1"/>
    <col min="10" max="11" width="11.28515625" customWidth="1"/>
    <col min="12" max="12" width="3.140625" customWidth="1"/>
    <col min="13" max="13" width="44" customWidth="1"/>
  </cols>
  <sheetData>
    <row r="1" spans="2:13" ht="57" customHeight="1" thickBot="1">
      <c r="B1" s="382" t="s">
        <v>449</v>
      </c>
      <c r="C1" s="382"/>
      <c r="D1" s="382"/>
      <c r="E1" s="382"/>
      <c r="F1" s="382"/>
      <c r="G1" s="382"/>
      <c r="H1" s="382"/>
      <c r="I1" s="382"/>
      <c r="J1" s="382"/>
      <c r="K1" s="382"/>
      <c r="L1" s="382"/>
      <c r="M1" s="382"/>
    </row>
    <row r="2" spans="2:13" ht="16.5" customHeight="1" thickBot="1">
      <c r="B2" s="218" t="s">
        <v>362</v>
      </c>
      <c r="C2" s="383" t="s">
        <v>421</v>
      </c>
      <c r="D2" s="384"/>
      <c r="E2" s="384"/>
      <c r="F2" s="384"/>
      <c r="G2" s="385"/>
      <c r="H2" s="216"/>
      <c r="I2" s="212" t="s">
        <v>304</v>
      </c>
      <c r="J2" s="212" t="s">
        <v>307</v>
      </c>
      <c r="K2" s="213" t="s">
        <v>305</v>
      </c>
      <c r="M2" s="331" t="s">
        <v>308</v>
      </c>
    </row>
    <row r="3" spans="2:13" ht="44.25" customHeight="1" thickTop="1" thickBot="1">
      <c r="B3" s="219" t="s">
        <v>303</v>
      </c>
      <c r="C3" s="326" t="s">
        <v>416</v>
      </c>
      <c r="D3" s="327" t="s">
        <v>415</v>
      </c>
      <c r="E3" s="328" t="s">
        <v>292</v>
      </c>
      <c r="F3" s="328" t="s">
        <v>291</v>
      </c>
      <c r="G3" s="329" t="s">
        <v>293</v>
      </c>
      <c r="H3" s="220" t="s">
        <v>163</v>
      </c>
      <c r="I3" s="221" t="s">
        <v>306</v>
      </c>
      <c r="J3" s="221" t="s">
        <v>306</v>
      </c>
      <c r="K3" s="222" t="s">
        <v>306</v>
      </c>
      <c r="M3" s="159">
        <f>SUM(I7:K7)</f>
        <v>2065.5</v>
      </c>
    </row>
    <row r="4" spans="2:13" ht="39.950000000000003" customHeight="1" thickBot="1">
      <c r="B4" s="227" t="s">
        <v>414</v>
      </c>
      <c r="C4" s="252">
        <v>0</v>
      </c>
      <c r="D4" s="253">
        <v>2</v>
      </c>
      <c r="E4" s="253">
        <v>5</v>
      </c>
      <c r="F4" s="253">
        <v>12</v>
      </c>
      <c r="G4" s="254">
        <v>8</v>
      </c>
      <c r="H4" s="223">
        <f>SUM(C4:G4)</f>
        <v>27</v>
      </c>
      <c r="I4" s="224">
        <f>'EARLY SEASON CROPS 1'!$G$13+'EARLY SEASON CROPS 1'!$G$18+'EARLY SEASON CROPS 1'!$G$22+'EARLY SEASON CROPS 1'!$G$32+'EARLY SEASON CROPS 1'!$G$36</f>
        <v>6</v>
      </c>
      <c r="J4" s="224">
        <f>'MID SEASON CROPS 2'!$G$13+'MID SEASON CROPS 2'!$G$18+'MID SEASON CROPS 2'!$G$22+'MID SEASON CROPS 2'!$G$32+'MID SEASON CROPS 2'!$G$36</f>
        <v>15</v>
      </c>
      <c r="K4" s="224">
        <f>'LATE SEASON CROPS 3'!$G$13+'LATE SEASON CROPS 3'!$G$18+'LATE SEASON CROPS 3'!$G$22+'LATE SEASON CROPS 3'!$G$32+'LATE SEASON CROPS 3'!$G$36</f>
        <v>4</v>
      </c>
      <c r="M4" s="332" t="s">
        <v>327</v>
      </c>
    </row>
    <row r="5" spans="2:13" ht="39.950000000000003" customHeight="1" thickTop="1" thickBot="1">
      <c r="B5" s="228" t="s">
        <v>413</v>
      </c>
      <c r="C5" s="252">
        <v>0</v>
      </c>
      <c r="D5" s="253">
        <v>2</v>
      </c>
      <c r="E5" s="253">
        <v>5</v>
      </c>
      <c r="F5" s="253">
        <v>3</v>
      </c>
      <c r="G5" s="254">
        <v>2</v>
      </c>
      <c r="H5" s="217">
        <f t="shared" ref="H5:H6" si="0">SUM(C5:G5)</f>
        <v>12</v>
      </c>
      <c r="I5" s="197">
        <f>'EARLY SEASON CROPS 1'!$G$6+'EARLY SEASON CROPS 1'!$G$11+'EARLY SEASON CROPS 1'!$G$16+'EARLY SEASON CROPS 1'!$G$21+'EARLY SEASON CROPS 1'!$G$23+'EARLY SEASON CROPS 1'!$G$28+'EARLY SEASON CROPS 1'!$G$29+'EARLY SEASON CROPS 1'!$G$31+'EARLY SEASON CROPS 1'!$G$37+'EARLY SEASON CROPS 1'!$G$7+'EARLY SEASON CROPS 1'!$G$8+'EARLY SEASON CROPS 1'!$G$12+'EARLY SEASON CROPS 1'!$G$24+'EARLY SEASON CROPS 1'!$G$25+'EARLY SEASON CROPS 1'!$G$4+'EARLY SEASON CROPS 1'!$G$5+'EARLY SEASON CROPS 1'!$G$9+'EARLY SEASON CROPS 1'!$G$10+'EARLY SEASON CROPS 1'!$G$17</f>
        <v>10</v>
      </c>
      <c r="J5" s="197">
        <f>'MID SEASON CROPS 2'!$G$6+'MID SEASON CROPS 2'!$G$11+'MID SEASON CROPS 2'!$G$16+'MID SEASON CROPS 2'!$G$21+'MID SEASON CROPS 2'!$G$23+'MID SEASON CROPS 2'!$G$28+'MID SEASON CROPS 2'!$G$29+'MID SEASON CROPS 2'!$G$31+'MID SEASON CROPS 2'!$G$37+'MID SEASON CROPS 2'!$G$7+'MID SEASON CROPS 2'!$G$8+'MID SEASON CROPS 2'!$G$12+'MID SEASON CROPS 2'!$G$24+'MID SEASON CROPS 2'!$G$25+'MID SEASON CROPS 2'!$G$4+'MID SEASON CROPS 2'!$G$5+'MID SEASON CROPS 2'!$G$9+'MID SEASON CROPS 2'!$G$10+'MID SEASON CROPS 2'!$G$17</f>
        <v>26</v>
      </c>
      <c r="K5" s="197">
        <f>'LATE SEASON CROPS 3'!$G$6+'LATE SEASON CROPS 3'!$G$11+'LATE SEASON CROPS 3'!$G$16+'LATE SEASON CROPS 3'!$G$21+'LATE SEASON CROPS 3'!$G$23+'LATE SEASON CROPS 3'!$G$28+'LATE SEASON CROPS 3'!$G$29+'LATE SEASON CROPS 3'!$G$31+'LATE SEASON CROPS 3'!$G$37+'LATE SEASON CROPS 3'!$G$7+'LATE SEASON CROPS 3'!$G$8+'LATE SEASON CROPS 3'!$G$12+'LATE SEASON CROPS 3'!$G$24+'LATE SEASON CROPS 3'!$G$25+'LATE SEASON CROPS 3'!$G$4+'LATE SEASON CROPS 3'!$G$5+'LATE SEASON CROPS 3'!$G$9+'LATE SEASON CROPS 3'!$G$10+'LATE SEASON CROPS 3'!$G$17</f>
        <v>10</v>
      </c>
      <c r="M5" s="159">
        <f>M3/40</f>
        <v>51.637500000000003</v>
      </c>
    </row>
    <row r="6" spans="2:13" ht="39.950000000000003" customHeight="1" thickBot="1">
      <c r="B6" s="229" t="s">
        <v>469</v>
      </c>
      <c r="C6" s="255">
        <v>9</v>
      </c>
      <c r="D6" s="256">
        <v>0.5</v>
      </c>
      <c r="E6" s="256">
        <v>8</v>
      </c>
      <c r="F6" s="256">
        <v>3</v>
      </c>
      <c r="G6" s="257">
        <v>1</v>
      </c>
      <c r="H6" s="225">
        <f t="shared" si="0"/>
        <v>21.5</v>
      </c>
      <c r="I6" s="226">
        <f>'EARLY SEASON CROPS 1'!$G$14+'EARLY SEASON CROPS 1'!$G$15+'EARLY SEASON CROPS 1'!$G$19+'EARLY SEASON CROPS 1'!$G$20+'EARLY SEASON CROPS 1'!$G$26+'EARLY SEASON CROPS 1'!$G$27+'EARLY SEASON CROPS 1'!$G$30+'EARLY SEASON CROPS 1'!$G$33+'EARLY SEASON CROPS 1'!$G$34+'EARLY SEASON CROPS 1'!$G$35+'EARLY SEASON CROPS 1'!$G$38</f>
        <v>0</v>
      </c>
      <c r="J6" s="226">
        <f>'MID SEASON CROPS 2'!$G$14+'MID SEASON CROPS 2'!$G$15+'MID SEASON CROPS 2'!$G$19+'MID SEASON CROPS 2'!$G$20+'MID SEASON CROPS 2'!$G$26+'MID SEASON CROPS 2'!$G$27+'MID SEASON CROPS 2'!$G$30+'MID SEASON CROPS 2'!$G$33+'MID SEASON CROPS 2'!$G$34+'MID SEASON CROPS 2'!$G$35+'MID SEASON CROPS 2'!$G$38</f>
        <v>34</v>
      </c>
      <c r="K6" s="226">
        <f>'LATE SEASON CROPS 3'!$G$14+'LATE SEASON CROPS 3'!$G$15+'LATE SEASON CROPS 3'!$G$19+'LATE SEASON CROPS 3'!$G$20+'LATE SEASON CROPS 3'!$G$26+'LATE SEASON CROPS 3'!$G$27+'LATE SEASON CROPS 3'!$G$30+'LATE SEASON CROPS 3'!$G$33+'LATE SEASON CROPS 3'!$G$34+'LATE SEASON CROPS 3'!$G$35+'LATE SEASON CROPS 3'!$G$38</f>
        <v>5</v>
      </c>
      <c r="M6" s="333" t="s">
        <v>423</v>
      </c>
    </row>
    <row r="7" spans="2:13" ht="39.950000000000003" customHeight="1" thickTop="1" thickBot="1">
      <c r="B7" s="196"/>
      <c r="C7" s="196"/>
      <c r="D7" s="196"/>
      <c r="E7" s="196"/>
      <c r="F7" s="196"/>
      <c r="G7" s="196"/>
      <c r="H7" s="230" t="s">
        <v>424</v>
      </c>
      <c r="I7" s="334">
        <f>($H$4*I4)+($H$5*I5)+($H$6*I6)</f>
        <v>282</v>
      </c>
      <c r="J7" s="334">
        <f>($H$4*J4)+($H$5*J5)+($H$6*J6)</f>
        <v>1448</v>
      </c>
      <c r="K7" s="334">
        <f>($H$4*K4)+($H$5*K5)+($H$6*K6)</f>
        <v>335.5</v>
      </c>
      <c r="M7" s="159">
        <f>M5/5</f>
        <v>10.327500000000001</v>
      </c>
    </row>
    <row r="8" spans="2:13" ht="39.950000000000003" customHeight="1" thickTop="1" thickBot="1">
      <c r="C8" s="195"/>
      <c r="D8" s="44"/>
      <c r="E8" s="44"/>
      <c r="F8" s="44"/>
      <c r="G8" s="44"/>
      <c r="H8" s="44"/>
      <c r="I8" s="44"/>
      <c r="J8" s="44"/>
      <c r="K8" s="44"/>
      <c r="M8" s="332" t="s">
        <v>470</v>
      </c>
    </row>
    <row r="9" spans="2:13" ht="39.950000000000003" customHeight="1" thickTop="1">
      <c r="B9" s="387" t="s">
        <v>418</v>
      </c>
      <c r="C9" s="387"/>
      <c r="D9" s="387"/>
      <c r="E9" s="387"/>
      <c r="F9" s="387"/>
      <c r="G9" s="387"/>
      <c r="H9" s="387"/>
      <c r="I9" s="387"/>
      <c r="J9" s="387"/>
      <c r="K9" s="387"/>
      <c r="M9" s="174">
        <f>M3*10</f>
        <v>20655</v>
      </c>
    </row>
    <row r="10" spans="2:13" ht="39.950000000000003" customHeight="1">
      <c r="B10" s="388" t="s">
        <v>318</v>
      </c>
      <c r="C10" s="388"/>
      <c r="D10" s="388"/>
      <c r="E10" s="388"/>
      <c r="F10" s="388"/>
      <c r="G10" s="388"/>
      <c r="H10" s="388"/>
      <c r="I10" s="388"/>
      <c r="J10" s="388"/>
      <c r="K10" s="388"/>
    </row>
    <row r="11" spans="2:13" ht="39.950000000000003" customHeight="1">
      <c r="B11" s="388" t="s">
        <v>419</v>
      </c>
      <c r="C11" s="388"/>
      <c r="D11" s="388"/>
      <c r="E11" s="388"/>
      <c r="F11" s="388"/>
      <c r="G11" s="388"/>
      <c r="H11" s="388"/>
      <c r="I11" s="388"/>
      <c r="J11" s="388"/>
      <c r="K11" s="388"/>
    </row>
    <row r="12" spans="2:13" ht="39.950000000000003" customHeight="1">
      <c r="B12" s="388" t="s">
        <v>420</v>
      </c>
      <c r="C12" s="388"/>
      <c r="D12" s="388"/>
      <c r="E12" s="388"/>
      <c r="F12" s="388"/>
      <c r="G12" s="388"/>
      <c r="H12" s="388"/>
      <c r="I12" s="388"/>
      <c r="J12" s="388"/>
      <c r="K12" s="388"/>
    </row>
    <row r="13" spans="2:13" ht="39.950000000000003" customHeight="1">
      <c r="B13" s="388" t="s">
        <v>376</v>
      </c>
      <c r="C13" s="388"/>
      <c r="D13" s="388"/>
      <c r="E13" s="388"/>
      <c r="F13" s="388"/>
      <c r="G13" s="388"/>
      <c r="H13" s="388"/>
      <c r="I13" s="388"/>
      <c r="J13" s="388"/>
      <c r="K13" s="388"/>
    </row>
    <row r="14" spans="2:13" ht="39.950000000000003" customHeight="1">
      <c r="B14" s="386" t="s">
        <v>471</v>
      </c>
      <c r="C14" s="386"/>
      <c r="D14" s="386"/>
      <c r="E14" s="386"/>
      <c r="F14" s="386"/>
      <c r="G14" s="386"/>
      <c r="H14" s="386"/>
      <c r="I14" s="386"/>
      <c r="J14" s="386"/>
      <c r="K14" s="386"/>
    </row>
    <row r="15" spans="2:13" ht="39.950000000000003" customHeight="1">
      <c r="B15" s="387" t="s">
        <v>422</v>
      </c>
      <c r="C15" s="387"/>
      <c r="D15" s="387"/>
      <c r="E15" s="387"/>
      <c r="F15" s="387"/>
      <c r="G15" s="387"/>
      <c r="H15" s="387"/>
      <c r="I15" s="387"/>
      <c r="J15" s="387"/>
      <c r="K15" s="387"/>
    </row>
    <row r="16" spans="2:13" ht="57" customHeight="1">
      <c r="B16" s="386" t="s">
        <v>472</v>
      </c>
      <c r="C16" s="386"/>
      <c r="D16" s="386"/>
      <c r="E16" s="386"/>
      <c r="F16" s="386"/>
      <c r="G16" s="386"/>
      <c r="H16" s="386"/>
      <c r="I16" s="386"/>
      <c r="J16" s="386"/>
      <c r="K16" s="386"/>
    </row>
    <row r="21" spans="2:3">
      <c r="B21" s="330" t="s">
        <v>417</v>
      </c>
      <c r="C21" s="120" t="s">
        <v>309</v>
      </c>
    </row>
  </sheetData>
  <mergeCells count="10">
    <mergeCell ref="B1:M1"/>
    <mergeCell ref="C2:G2"/>
    <mergeCell ref="B14:K14"/>
    <mergeCell ref="B15:K15"/>
    <mergeCell ref="B16:K16"/>
    <mergeCell ref="B9:K9"/>
    <mergeCell ref="B10:K10"/>
    <mergeCell ref="B11:K11"/>
    <mergeCell ref="B12:K12"/>
    <mergeCell ref="B13:K13"/>
  </mergeCells>
  <hyperlinks>
    <hyperlink ref="C21" r:id="rId1"/>
  </hyperlinks>
  <pageMargins left="0.7" right="0.7" top="0.75" bottom="0.75" header="0.3" footer="0.3"/>
  <pageSetup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4"/>
  <sheetViews>
    <sheetView topLeftCell="A7" workbookViewId="0">
      <selection activeCell="B33" sqref="B33"/>
    </sheetView>
  </sheetViews>
  <sheetFormatPr defaultRowHeight="15"/>
  <cols>
    <col min="1" max="1" width="25.28515625" customWidth="1"/>
    <col min="2" max="2" width="41.42578125" customWidth="1"/>
    <col min="3" max="3" width="27.7109375" customWidth="1"/>
    <col min="4" max="4" width="30.28515625" customWidth="1"/>
    <col min="5" max="5" width="29.42578125" customWidth="1"/>
    <col min="6" max="6" width="24.28515625" customWidth="1"/>
    <col min="7" max="8" width="24.140625" customWidth="1"/>
    <col min="9" max="9" width="31" customWidth="1"/>
    <col min="10" max="10" width="1.5703125" customWidth="1"/>
    <col min="11" max="11" width="21.42578125" customWidth="1"/>
  </cols>
  <sheetData>
    <row r="1" spans="2:9" ht="39" customHeight="1" thickBot="1">
      <c r="B1" s="390" t="s">
        <v>450</v>
      </c>
      <c r="C1" s="390"/>
      <c r="D1" s="390"/>
      <c r="E1" s="390"/>
      <c r="F1" s="155"/>
      <c r="G1" s="1"/>
      <c r="H1" s="1"/>
      <c r="I1" s="1"/>
    </row>
    <row r="2" spans="2:9" ht="36" customHeight="1" thickBot="1">
      <c r="B2" s="156"/>
      <c r="C2" s="344" t="s">
        <v>164</v>
      </c>
      <c r="D2" s="157" t="s">
        <v>290</v>
      </c>
      <c r="E2" s="158" t="s">
        <v>219</v>
      </c>
      <c r="F2" s="1"/>
      <c r="G2" s="1"/>
      <c r="H2" s="1"/>
      <c r="I2" s="1"/>
    </row>
    <row r="3" spans="2:9" ht="18.75">
      <c r="B3" s="159" t="s">
        <v>430</v>
      </c>
      <c r="C3" s="345">
        <v>1000</v>
      </c>
      <c r="D3" s="244">
        <v>10</v>
      </c>
      <c r="E3" s="245">
        <f>C3/D3</f>
        <v>100</v>
      </c>
      <c r="F3" s="1"/>
      <c r="G3" s="1"/>
      <c r="H3" s="1"/>
      <c r="I3" s="1"/>
    </row>
    <row r="4" spans="2:9" ht="18.75">
      <c r="B4" s="159" t="s">
        <v>429</v>
      </c>
      <c r="C4" s="345">
        <v>5000</v>
      </c>
      <c r="D4" s="159">
        <v>12</v>
      </c>
      <c r="E4" s="174">
        <f t="shared" ref="E4:E16" si="0">C4/D4</f>
        <v>416.66666666666669</v>
      </c>
      <c r="F4" s="1"/>
      <c r="G4" s="1"/>
      <c r="H4" s="1"/>
      <c r="I4" s="1"/>
    </row>
    <row r="5" spans="2:9" ht="18.75">
      <c r="B5" s="159" t="s">
        <v>366</v>
      </c>
      <c r="C5" s="345">
        <v>600</v>
      </c>
      <c r="D5" s="159">
        <v>10</v>
      </c>
      <c r="E5" s="174">
        <f t="shared" si="0"/>
        <v>60</v>
      </c>
      <c r="F5" s="1"/>
      <c r="G5" s="1"/>
      <c r="H5" s="1"/>
      <c r="I5" s="1"/>
    </row>
    <row r="6" spans="2:9" ht="18.75">
      <c r="B6" s="159" t="s">
        <v>431</v>
      </c>
      <c r="C6" s="345">
        <f>'Irrigation Budget Sheet'!F25</f>
        <v>1127.616</v>
      </c>
      <c r="D6" s="159">
        <v>5</v>
      </c>
      <c r="E6" s="174">
        <f t="shared" si="0"/>
        <v>225.5232</v>
      </c>
      <c r="F6" s="1"/>
      <c r="G6" s="1"/>
      <c r="H6" s="1"/>
      <c r="I6" s="1"/>
    </row>
    <row r="7" spans="2:9" ht="18.75">
      <c r="B7" s="159" t="s">
        <v>189</v>
      </c>
      <c r="C7" s="345">
        <v>200</v>
      </c>
      <c r="D7" s="159">
        <v>5</v>
      </c>
      <c r="E7" s="174">
        <f t="shared" si="0"/>
        <v>40</v>
      </c>
      <c r="F7" s="1"/>
      <c r="G7" s="1"/>
      <c r="H7" s="1"/>
      <c r="I7" s="1"/>
    </row>
    <row r="8" spans="2:9" ht="18.75">
      <c r="B8" s="159" t="s">
        <v>190</v>
      </c>
      <c r="C8" s="345">
        <v>300</v>
      </c>
      <c r="D8" s="159">
        <v>5</v>
      </c>
      <c r="E8" s="174">
        <f t="shared" si="0"/>
        <v>60</v>
      </c>
      <c r="F8" s="1"/>
      <c r="G8" s="1"/>
      <c r="H8" s="1"/>
      <c r="I8" s="1"/>
    </row>
    <row r="9" spans="2:9" ht="18.75">
      <c r="B9" s="159" t="s">
        <v>328</v>
      </c>
      <c r="C9" s="345">
        <v>200</v>
      </c>
      <c r="D9" s="159">
        <v>5</v>
      </c>
      <c r="E9" s="174">
        <f t="shared" si="0"/>
        <v>40</v>
      </c>
      <c r="F9" s="1"/>
      <c r="G9" s="1"/>
      <c r="H9" s="1"/>
      <c r="I9" s="1"/>
    </row>
    <row r="10" spans="2:9" ht="18.75">
      <c r="B10" s="159" t="s">
        <v>191</v>
      </c>
      <c r="C10" s="345">
        <v>350</v>
      </c>
      <c r="D10" s="159">
        <v>5</v>
      </c>
      <c r="E10" s="174">
        <f t="shared" si="0"/>
        <v>70</v>
      </c>
      <c r="F10" s="1"/>
      <c r="G10" s="1"/>
      <c r="H10" s="1"/>
      <c r="I10" s="1"/>
    </row>
    <row r="11" spans="2:9" ht="18.75">
      <c r="B11" s="159" t="s">
        <v>367</v>
      </c>
      <c r="C11" s="345">
        <v>600</v>
      </c>
      <c r="D11" s="159">
        <v>5</v>
      </c>
      <c r="E11" s="174">
        <f t="shared" si="0"/>
        <v>120</v>
      </c>
      <c r="F11" s="1"/>
      <c r="G11" s="1"/>
      <c r="H11" s="1"/>
      <c r="I11" s="1"/>
    </row>
    <row r="12" spans="2:9" ht="18.75">
      <c r="B12" s="159" t="s">
        <v>192</v>
      </c>
      <c r="C12" s="345">
        <v>120</v>
      </c>
      <c r="D12" s="159">
        <v>3</v>
      </c>
      <c r="E12" s="174">
        <f t="shared" si="0"/>
        <v>40</v>
      </c>
      <c r="F12" s="1"/>
      <c r="G12" s="1"/>
      <c r="H12" s="1"/>
      <c r="I12" s="1"/>
    </row>
    <row r="13" spans="2:9" ht="18.75">
      <c r="B13" s="159" t="s">
        <v>193</v>
      </c>
      <c r="C13" s="345">
        <v>350</v>
      </c>
      <c r="D13" s="159">
        <v>5</v>
      </c>
      <c r="E13" s="174">
        <f t="shared" si="0"/>
        <v>70</v>
      </c>
      <c r="F13" s="1"/>
      <c r="G13" s="1"/>
      <c r="H13" s="1"/>
      <c r="I13" s="1"/>
    </row>
    <row r="14" spans="2:9" ht="18.75">
      <c r="B14" s="159" t="s">
        <v>361</v>
      </c>
      <c r="C14" s="345">
        <v>500</v>
      </c>
      <c r="D14" s="159">
        <v>5</v>
      </c>
      <c r="E14" s="174">
        <f t="shared" si="0"/>
        <v>100</v>
      </c>
      <c r="F14" s="1"/>
      <c r="G14" s="1"/>
      <c r="H14" s="1"/>
      <c r="I14" s="1"/>
    </row>
    <row r="15" spans="2:9" ht="18.75">
      <c r="B15" s="159" t="s">
        <v>355</v>
      </c>
      <c r="C15" s="345">
        <v>1200</v>
      </c>
      <c r="D15" s="159">
        <v>5</v>
      </c>
      <c r="E15" s="174">
        <f t="shared" si="0"/>
        <v>240</v>
      </c>
      <c r="F15" s="1"/>
      <c r="G15" s="1"/>
      <c r="H15" s="1"/>
      <c r="I15" s="1"/>
    </row>
    <row r="16" spans="2:9" ht="19.5" thickBot="1">
      <c r="B16" s="162" t="s">
        <v>356</v>
      </c>
      <c r="C16" s="346">
        <v>500</v>
      </c>
      <c r="D16" s="162">
        <v>5</v>
      </c>
      <c r="E16" s="246">
        <f t="shared" si="0"/>
        <v>100</v>
      </c>
      <c r="F16" s="1"/>
      <c r="G16" s="1"/>
      <c r="H16" s="1"/>
      <c r="I16" s="1"/>
    </row>
    <row r="17" spans="1:24" ht="19.5" thickTop="1">
      <c r="B17" s="143" t="s">
        <v>217</v>
      </c>
      <c r="C17" s="174">
        <f>SUM(C3:C16)</f>
        <v>12047.616</v>
      </c>
      <c r="D17" s="159"/>
      <c r="E17" s="251">
        <f>SUM(E3:E16)</f>
        <v>1682.1898666666666</v>
      </c>
    </row>
    <row r="18" spans="1:24" ht="15.75" thickBot="1">
      <c r="B18" s="44"/>
      <c r="C18" s="44"/>
      <c r="D18" s="44"/>
      <c r="E18" s="44"/>
    </row>
    <row r="19" spans="1:24">
      <c r="B19" s="198" t="s">
        <v>295</v>
      </c>
      <c r="C19" s="199" t="s">
        <v>296</v>
      </c>
      <c r="D19" s="199" t="s">
        <v>297</v>
      </c>
      <c r="E19" s="199" t="s">
        <v>298</v>
      </c>
      <c r="F19" s="199" t="s">
        <v>432</v>
      </c>
      <c r="G19" s="200" t="s">
        <v>433</v>
      </c>
    </row>
    <row r="20" spans="1:24" ht="15.75" thickBot="1">
      <c r="B20" s="201" t="s">
        <v>314</v>
      </c>
      <c r="C20" s="202" t="s">
        <v>315</v>
      </c>
      <c r="D20" s="202" t="s">
        <v>316</v>
      </c>
      <c r="E20" s="202" t="s">
        <v>317</v>
      </c>
      <c r="F20" s="202" t="s">
        <v>317</v>
      </c>
      <c r="G20" s="203" t="s">
        <v>317</v>
      </c>
    </row>
    <row r="21" spans="1:24">
      <c r="A21" s="31" t="s">
        <v>434</v>
      </c>
      <c r="B21" s="365">
        <f>-C17+B22</f>
        <v>-10759.545316496286</v>
      </c>
      <c r="C21" s="365">
        <f>B21+C22</f>
        <v>-8612.760843990096</v>
      </c>
      <c r="D21" s="365">
        <f t="shared" ref="D21:G21" si="1">C21+D22</f>
        <v>-5392.5841352308116</v>
      </c>
      <c r="E21" s="365">
        <f t="shared" si="1"/>
        <v>-1099.0151902184325</v>
      </c>
      <c r="F21" s="365">
        <f t="shared" si="1"/>
        <v>3194.5537547939466</v>
      </c>
      <c r="G21" s="365">
        <f t="shared" si="1"/>
        <v>7488.1226998063257</v>
      </c>
      <c r="H21" s="44"/>
      <c r="I21" s="44"/>
      <c r="J21" s="44"/>
      <c r="K21" s="44"/>
      <c r="L21" s="44"/>
      <c r="M21" s="44"/>
      <c r="N21" s="44"/>
      <c r="O21" s="44"/>
      <c r="P21" s="44"/>
      <c r="Q21" s="44"/>
      <c r="R21" s="44"/>
      <c r="S21" s="44"/>
      <c r="T21" s="44"/>
      <c r="U21" s="44"/>
      <c r="V21" s="44"/>
      <c r="W21" s="44"/>
      <c r="X21" s="44"/>
    </row>
    <row r="22" spans="1:24" ht="15.75" thickBot="1">
      <c r="A22" s="31" t="s">
        <v>473</v>
      </c>
      <c r="B22" s="204">
        <f>'Market Garden Budget'!G79*0.3</f>
        <v>1288.0706835037138</v>
      </c>
      <c r="C22" s="204">
        <f>'Market Garden Budget'!$G$79*0.5</f>
        <v>2146.7844725061896</v>
      </c>
      <c r="D22" s="204">
        <f>'Market Garden Budget'!$G$79*0.75</f>
        <v>3220.1767087592843</v>
      </c>
      <c r="E22" s="204">
        <f>'Market Garden Budget'!$G$79</f>
        <v>4293.5689450123791</v>
      </c>
      <c r="F22" s="204">
        <f>'Market Garden Budget'!$G$79</f>
        <v>4293.5689450123791</v>
      </c>
      <c r="G22" s="204">
        <f>'Market Garden Budget'!$G$79</f>
        <v>4293.5689450123791</v>
      </c>
      <c r="H22" s="44"/>
      <c r="I22" s="44"/>
      <c r="J22" s="44"/>
      <c r="K22" s="44"/>
      <c r="L22" s="44"/>
      <c r="M22" s="44"/>
      <c r="N22" s="44"/>
      <c r="O22" s="44"/>
      <c r="P22" s="44"/>
      <c r="Q22" s="44"/>
      <c r="R22" s="44"/>
      <c r="S22" s="44"/>
      <c r="T22" s="44"/>
      <c r="U22" s="44"/>
      <c r="V22" s="44"/>
      <c r="W22" s="44"/>
      <c r="X22" s="44"/>
    </row>
    <row r="23" spans="1:24" ht="15.75" thickTop="1">
      <c r="B23" t="s">
        <v>481</v>
      </c>
      <c r="F23" s="44"/>
      <c r="G23" s="44"/>
      <c r="H23" s="44"/>
      <c r="I23" s="44"/>
      <c r="J23" s="44"/>
      <c r="K23" s="44"/>
      <c r="L23" s="44"/>
      <c r="M23" s="44"/>
      <c r="N23" s="44"/>
      <c r="O23" s="44"/>
      <c r="P23" s="44"/>
      <c r="Q23" s="44"/>
      <c r="R23" s="44"/>
      <c r="S23" s="44"/>
      <c r="T23" s="44"/>
      <c r="U23" s="44"/>
      <c r="V23" s="44"/>
      <c r="W23" s="44"/>
      <c r="X23" s="44"/>
    </row>
    <row r="24" spans="1:24">
      <c r="F24" s="44"/>
      <c r="G24" s="44"/>
      <c r="H24" s="44"/>
      <c r="I24" s="44"/>
      <c r="J24" s="44"/>
      <c r="K24" s="44"/>
      <c r="L24" s="44"/>
      <c r="M24" s="44"/>
      <c r="N24" s="44"/>
      <c r="O24" s="44"/>
      <c r="P24" s="44"/>
      <c r="Q24" s="44"/>
      <c r="R24" s="44"/>
      <c r="S24" s="44"/>
      <c r="T24" s="44"/>
      <c r="U24" s="44"/>
      <c r="V24" s="44"/>
      <c r="W24" s="44"/>
      <c r="X24" s="44"/>
    </row>
    <row r="25" spans="1:24">
      <c r="F25" s="44"/>
      <c r="G25" s="44"/>
      <c r="H25" s="44"/>
      <c r="I25" s="44"/>
      <c r="J25" s="44"/>
      <c r="K25" s="44"/>
      <c r="L25" s="44"/>
      <c r="M25" s="44"/>
      <c r="N25" s="44"/>
      <c r="O25" s="44"/>
      <c r="P25" s="44"/>
      <c r="Q25" s="44"/>
      <c r="R25" s="44"/>
      <c r="S25" s="44"/>
      <c r="T25" s="44"/>
      <c r="U25" s="44"/>
      <c r="V25" s="44"/>
      <c r="W25" s="44"/>
      <c r="X25" s="44"/>
    </row>
    <row r="26" spans="1:24">
      <c r="B26" s="141" t="s">
        <v>329</v>
      </c>
      <c r="C26" s="44"/>
      <c r="D26" s="118"/>
      <c r="E26" s="44"/>
      <c r="F26" s="44"/>
      <c r="G26" s="44"/>
      <c r="H26" s="44"/>
      <c r="I26" s="44"/>
      <c r="J26" s="44"/>
      <c r="K26" s="44"/>
      <c r="L26" s="44"/>
      <c r="M26" s="44"/>
      <c r="N26" s="44"/>
      <c r="O26" s="44"/>
      <c r="P26" s="44"/>
      <c r="Q26" s="44"/>
      <c r="R26" s="44"/>
      <c r="S26" s="44"/>
      <c r="T26" s="44"/>
      <c r="U26" s="44"/>
      <c r="V26" s="44"/>
      <c r="W26" s="44"/>
      <c r="X26" s="44"/>
    </row>
    <row r="27" spans="1:24">
      <c r="B27" s="122" t="s">
        <v>207</v>
      </c>
      <c r="C27" s="119" t="s">
        <v>285</v>
      </c>
      <c r="D27" s="118"/>
      <c r="E27" s="44"/>
      <c r="F27" s="44"/>
      <c r="G27" s="44"/>
      <c r="H27" s="44"/>
      <c r="I27" s="44"/>
      <c r="J27" s="44"/>
      <c r="K27" s="44"/>
      <c r="L27" s="44"/>
      <c r="M27" s="44"/>
      <c r="N27" s="44"/>
      <c r="O27" s="44"/>
      <c r="P27" s="44"/>
      <c r="Q27" s="44"/>
      <c r="R27" s="44"/>
      <c r="S27" s="44"/>
      <c r="T27" s="44"/>
      <c r="U27" s="44"/>
      <c r="V27" s="44"/>
      <c r="W27" s="44"/>
      <c r="X27" s="44"/>
    </row>
    <row r="28" spans="1:24">
      <c r="B28" s="122" t="s">
        <v>208</v>
      </c>
      <c r="C28" s="120" t="s">
        <v>284</v>
      </c>
      <c r="D28" s="118"/>
      <c r="E28" s="44"/>
      <c r="F28" s="44"/>
      <c r="G28" s="44"/>
      <c r="H28" s="44"/>
      <c r="I28" s="44"/>
      <c r="J28" s="44"/>
      <c r="K28" s="44"/>
      <c r="L28" s="44"/>
      <c r="M28" s="44"/>
      <c r="N28" s="44"/>
      <c r="O28" s="44"/>
      <c r="P28" s="44"/>
      <c r="Q28" s="44"/>
      <c r="R28" s="44"/>
      <c r="S28" s="44"/>
      <c r="T28" s="44"/>
      <c r="U28" s="44"/>
      <c r="V28" s="44"/>
      <c r="W28" s="44"/>
      <c r="X28" s="44"/>
    </row>
    <row r="29" spans="1:24">
      <c r="B29" s="122" t="s">
        <v>330</v>
      </c>
      <c r="C29" s="120" t="s">
        <v>283</v>
      </c>
      <c r="D29" s="118"/>
      <c r="E29" s="44"/>
      <c r="F29" s="44"/>
      <c r="G29" s="44"/>
      <c r="H29" s="44"/>
      <c r="I29" s="44"/>
      <c r="J29" s="44"/>
      <c r="K29" s="44"/>
      <c r="L29" s="44"/>
      <c r="M29" s="44"/>
      <c r="N29" s="44"/>
      <c r="O29" s="44"/>
      <c r="P29" s="44"/>
      <c r="Q29" s="44"/>
      <c r="R29" s="44"/>
      <c r="S29" s="44"/>
      <c r="T29" s="44"/>
      <c r="U29" s="44"/>
      <c r="V29" s="44"/>
      <c r="W29" s="44"/>
      <c r="X29" s="44"/>
    </row>
    <row r="30" spans="1:24">
      <c r="B30" s="122" t="s">
        <v>214</v>
      </c>
      <c r="C30" s="121" t="s">
        <v>202</v>
      </c>
      <c r="D30" s="31"/>
    </row>
    <row r="31" spans="1:24">
      <c r="D31" s="31"/>
    </row>
    <row r="33" spans="5:6">
      <c r="E33" s="1"/>
      <c r="F33" s="1"/>
    </row>
    <row r="34" spans="5:6">
      <c r="E34" s="389"/>
      <c r="F34" s="389"/>
    </row>
  </sheetData>
  <mergeCells count="2">
    <mergeCell ref="E34:F34"/>
    <mergeCell ref="B1:E1"/>
  </mergeCells>
  <hyperlinks>
    <hyperlink ref="C29" r:id="rId1"/>
    <hyperlink ref="C28" r:id="rId2"/>
    <hyperlink ref="C27" r:id="rId3"/>
  </hyperlinks>
  <pageMargins left="0.7" right="0.7" top="0.75" bottom="0.75" header="0.3" footer="0.3"/>
  <pageSetup orientation="portrait" horizontalDpi="300" verticalDpi="300"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35"/>
  <sheetViews>
    <sheetView workbookViewId="0">
      <selection activeCell="G9" sqref="G9"/>
    </sheetView>
  </sheetViews>
  <sheetFormatPr defaultRowHeight="15"/>
  <cols>
    <col min="2" max="2" width="33.5703125" customWidth="1"/>
    <col min="3" max="3" width="17" customWidth="1"/>
    <col min="4" max="4" width="23.28515625" customWidth="1"/>
    <col min="5" max="5" width="18.85546875" style="337" customWidth="1"/>
    <col min="6" max="6" width="19.85546875" customWidth="1"/>
    <col min="7" max="7" width="20" customWidth="1"/>
    <col min="8" max="8" width="15.28515625" customWidth="1"/>
    <col min="9" max="9" width="16" customWidth="1"/>
    <col min="10" max="10" width="14.85546875" customWidth="1"/>
    <col min="11" max="11" width="18.28515625" customWidth="1"/>
    <col min="12" max="12" width="13.85546875" customWidth="1"/>
  </cols>
  <sheetData>
    <row r="1" spans="2:12" ht="39.75" customHeight="1" thickBot="1">
      <c r="B1" s="391" t="s">
        <v>451</v>
      </c>
      <c r="C1" s="391"/>
      <c r="D1" s="391"/>
      <c r="E1" s="391"/>
      <c r="F1" s="391"/>
      <c r="G1" s="391"/>
      <c r="H1" s="391"/>
      <c r="I1" s="391"/>
      <c r="J1" s="391"/>
      <c r="K1" s="391"/>
      <c r="L1" s="391"/>
    </row>
    <row r="2" spans="2:12" ht="44.25" customHeight="1" thickBot="1">
      <c r="B2" s="266" t="s">
        <v>194</v>
      </c>
      <c r="C2" s="297" t="s">
        <v>377</v>
      </c>
      <c r="D2" s="297" t="s">
        <v>374</v>
      </c>
      <c r="E2" s="338" t="s">
        <v>428</v>
      </c>
      <c r="F2" s="297" t="s">
        <v>427</v>
      </c>
      <c r="G2" s="269" t="s">
        <v>370</v>
      </c>
      <c r="H2" s="271" t="s">
        <v>375</v>
      </c>
      <c r="I2" s="297" t="s">
        <v>400</v>
      </c>
      <c r="J2" s="157" t="s">
        <v>406</v>
      </c>
      <c r="K2" s="157" t="s">
        <v>409</v>
      </c>
      <c r="L2" s="158" t="s">
        <v>408</v>
      </c>
    </row>
    <row r="3" spans="2:12">
      <c r="B3" s="206" t="str">
        <f>'EARLY SEASON CROPS 1'!B14</f>
        <v>Cucumbers, long seedless</v>
      </c>
      <c r="C3" s="311">
        <v>850</v>
      </c>
      <c r="D3" s="258">
        <v>48.24</v>
      </c>
      <c r="E3" s="339">
        <v>24</v>
      </c>
      <c r="F3" s="316">
        <v>24</v>
      </c>
      <c r="G3" s="236">
        <f>12/E3*100</f>
        <v>50</v>
      </c>
      <c r="H3" s="144">
        <f>D3*(1000/C3)/1000*G3</f>
        <v>2.8376470588235296</v>
      </c>
      <c r="I3" s="298">
        <f>36/F3</f>
        <v>1.5</v>
      </c>
      <c r="J3" s="322">
        <f>H3*I3</f>
        <v>4.2564705882352944</v>
      </c>
      <c r="K3" s="335">
        <f>'EARLY SEASON CROPS 1'!G14+'MID SEASON CROPS 2'!G14+'LATE SEASON CROPS 3'!G14</f>
        <v>5</v>
      </c>
      <c r="L3" s="2">
        <f>J3*K3</f>
        <v>21.282352941176473</v>
      </c>
    </row>
    <row r="4" spans="2:12">
      <c r="B4" s="206" t="str">
        <f>'EARLY SEASON CROPS 1'!B15</f>
        <v>Eggplant</v>
      </c>
      <c r="C4" s="311">
        <v>800</v>
      </c>
      <c r="D4" s="258">
        <v>47.95</v>
      </c>
      <c r="E4" s="339">
        <v>18</v>
      </c>
      <c r="F4" s="316">
        <v>18</v>
      </c>
      <c r="G4" s="236">
        <f t="shared" ref="G4:G13" si="0">12/E4*100</f>
        <v>66.666666666666657</v>
      </c>
      <c r="H4" s="144">
        <f t="shared" ref="H4:H13" si="1">D4*(1000/C4)/1000*G4</f>
        <v>3.9958333333333327</v>
      </c>
      <c r="I4" s="298">
        <f t="shared" ref="I4:I13" si="2">36/F4</f>
        <v>2</v>
      </c>
      <c r="J4" s="323">
        <f t="shared" ref="J4:J13" si="3">H4*I4</f>
        <v>7.9916666666666654</v>
      </c>
      <c r="K4" s="335">
        <f>'EARLY SEASON CROPS 1'!G15+'MID SEASON CROPS 2'!G15+'LATE SEASON CROPS 3'!G15</f>
        <v>0</v>
      </c>
      <c r="L4" s="2">
        <f t="shared" ref="L4:L13" si="4">J4*K4</f>
        <v>0</v>
      </c>
    </row>
    <row r="5" spans="2:12">
      <c r="B5" s="206" t="str">
        <f>'EARLY SEASON CROPS 1'!B19</f>
        <v>Muskmelon, cantaloupe**</v>
      </c>
      <c r="C5" s="311">
        <v>255</v>
      </c>
      <c r="D5" s="258">
        <v>26</v>
      </c>
      <c r="E5" s="339">
        <v>36</v>
      </c>
      <c r="F5" s="316">
        <v>36</v>
      </c>
      <c r="G5" s="236">
        <f t="shared" si="0"/>
        <v>33.333333333333329</v>
      </c>
      <c r="H5" s="144">
        <f t="shared" si="1"/>
        <v>3.3986928104575158</v>
      </c>
      <c r="I5" s="298">
        <f t="shared" si="2"/>
        <v>1</v>
      </c>
      <c r="J5" s="323">
        <f t="shared" si="3"/>
        <v>3.3986928104575158</v>
      </c>
      <c r="K5" s="335">
        <f>'EARLY SEASON CROPS 1'!G19+'MID SEASON CROPS 2'!G19+'LATE SEASON CROPS 3'!G19</f>
        <v>2</v>
      </c>
      <c r="L5" s="2">
        <f t="shared" si="4"/>
        <v>6.7973856209150316</v>
      </c>
    </row>
    <row r="6" spans="2:12">
      <c r="B6" s="206" t="str">
        <f>'EARLY SEASON CROPS 1'!B20</f>
        <v>Okra</v>
      </c>
      <c r="C6" s="311">
        <v>750</v>
      </c>
      <c r="D6" s="258">
        <v>70</v>
      </c>
      <c r="E6" s="339">
        <v>18</v>
      </c>
      <c r="F6" s="316">
        <v>18</v>
      </c>
      <c r="G6" s="236">
        <f t="shared" si="0"/>
        <v>66.666666666666657</v>
      </c>
      <c r="H6" s="144">
        <f t="shared" si="1"/>
        <v>6.2222222222222205</v>
      </c>
      <c r="I6" s="298">
        <f t="shared" si="2"/>
        <v>2</v>
      </c>
      <c r="J6" s="323">
        <f t="shared" si="3"/>
        <v>12.444444444444441</v>
      </c>
      <c r="K6" s="335">
        <f>'EARLY SEASON CROPS 1'!G20+'MID SEASON CROPS 2'!G20+'LATE SEASON CROPS 3'!G20</f>
        <v>5</v>
      </c>
      <c r="L6" s="2">
        <f t="shared" si="4"/>
        <v>62.222222222222207</v>
      </c>
    </row>
    <row r="7" spans="2:12">
      <c r="B7" s="206" t="str">
        <f>'EARLY SEASON CROPS 1'!B26</f>
        <v>Peppers, Sweet</v>
      </c>
      <c r="C7" s="311">
        <v>750</v>
      </c>
      <c r="D7" s="258">
        <v>58</v>
      </c>
      <c r="E7" s="339">
        <v>18</v>
      </c>
      <c r="F7" s="316">
        <v>18</v>
      </c>
      <c r="G7" s="236">
        <f t="shared" si="0"/>
        <v>66.666666666666657</v>
      </c>
      <c r="H7" s="144">
        <f t="shared" si="1"/>
        <v>5.1555555555555541</v>
      </c>
      <c r="I7" s="298">
        <f t="shared" si="2"/>
        <v>2</v>
      </c>
      <c r="J7" s="323">
        <f t="shared" si="3"/>
        <v>10.311111111111108</v>
      </c>
      <c r="K7" s="335">
        <f>'EARLY SEASON CROPS 1'!G26+'MID SEASON CROPS 2'!G26+'LATE SEASON CROPS 3'!G26</f>
        <v>10</v>
      </c>
      <c r="L7" s="2">
        <f t="shared" si="4"/>
        <v>103.11111111111109</v>
      </c>
    </row>
    <row r="8" spans="2:12">
      <c r="B8" s="206" t="str">
        <f>'EARLY SEASON CROPS 1'!B27</f>
        <v>Peppers, Green</v>
      </c>
      <c r="C8" s="311">
        <v>500</v>
      </c>
      <c r="D8" s="258">
        <v>51.58</v>
      </c>
      <c r="E8" s="339">
        <v>18</v>
      </c>
      <c r="F8" s="316">
        <v>18</v>
      </c>
      <c r="G8" s="236">
        <f t="shared" si="0"/>
        <v>66.666666666666657</v>
      </c>
      <c r="H8" s="144">
        <f t="shared" si="1"/>
        <v>6.8773333333333326</v>
      </c>
      <c r="I8" s="298">
        <f t="shared" si="2"/>
        <v>2</v>
      </c>
      <c r="J8" s="323">
        <f t="shared" si="3"/>
        <v>13.754666666666665</v>
      </c>
      <c r="K8" s="335">
        <f>'EARLY SEASON CROPS 1'!G27+'MID SEASON CROPS 2'!G27+'LATE SEASON CROPS 3'!G27</f>
        <v>0</v>
      </c>
      <c r="L8" s="2">
        <f t="shared" si="4"/>
        <v>0</v>
      </c>
    </row>
    <row r="9" spans="2:12">
      <c r="B9" s="206" t="str">
        <f>'EARLY SEASON CROPS 1'!B30</f>
        <v>Pumpkins</v>
      </c>
      <c r="C9" s="311">
        <v>333</v>
      </c>
      <c r="D9" s="258">
        <v>58.95</v>
      </c>
      <c r="E9" s="339">
        <v>48</v>
      </c>
      <c r="F9" s="316">
        <v>18</v>
      </c>
      <c r="G9" s="236">
        <f t="shared" si="0"/>
        <v>25</v>
      </c>
      <c r="H9" s="144">
        <f t="shared" si="1"/>
        <v>4.4256756756756754</v>
      </c>
      <c r="I9" s="298">
        <f t="shared" si="2"/>
        <v>2</v>
      </c>
      <c r="J9" s="323">
        <f t="shared" si="3"/>
        <v>8.8513513513513509</v>
      </c>
      <c r="K9" s="335">
        <f>'EARLY SEASON CROPS 1'!G30+'MID SEASON CROPS 2'!G30+'LATE SEASON CROPS 3'!G30</f>
        <v>0</v>
      </c>
      <c r="L9" s="2">
        <f t="shared" si="4"/>
        <v>0</v>
      </c>
    </row>
    <row r="10" spans="2:12">
      <c r="B10" s="208" t="str">
        <f>'EARLY SEASON CROPS 1'!B33</f>
        <v>Squash, summer</v>
      </c>
      <c r="C10" s="312">
        <v>500</v>
      </c>
      <c r="D10" s="258">
        <v>16.2</v>
      </c>
      <c r="E10" s="339">
        <v>24</v>
      </c>
      <c r="F10" s="316">
        <v>24</v>
      </c>
      <c r="G10" s="236">
        <f t="shared" si="0"/>
        <v>50</v>
      </c>
      <c r="H10" s="144">
        <f t="shared" si="1"/>
        <v>1.6199999999999999</v>
      </c>
      <c r="I10" s="298">
        <f t="shared" si="2"/>
        <v>1.5</v>
      </c>
      <c r="J10" s="323">
        <f t="shared" si="3"/>
        <v>2.4299999999999997</v>
      </c>
      <c r="K10" s="335">
        <f>'EARLY SEASON CROPS 1'!G33+'MID SEASON CROPS 2'!G33+'LATE SEASON CROPS 3'!G33</f>
        <v>0</v>
      </c>
      <c r="L10" s="2">
        <f>J10*K10</f>
        <v>0</v>
      </c>
    </row>
    <row r="11" spans="2:12">
      <c r="B11" s="208" t="str">
        <f>'EARLY SEASON CROPS 1'!B34</f>
        <v>Squash, winter</v>
      </c>
      <c r="C11" s="311">
        <v>850</v>
      </c>
      <c r="D11" s="258">
        <v>189</v>
      </c>
      <c r="E11" s="339">
        <v>24</v>
      </c>
      <c r="F11" s="316">
        <v>24</v>
      </c>
      <c r="G11" s="236">
        <f t="shared" si="0"/>
        <v>50</v>
      </c>
      <c r="H11" s="144">
        <f t="shared" si="1"/>
        <v>11.117647058823531</v>
      </c>
      <c r="I11" s="298">
        <f t="shared" si="2"/>
        <v>1.5</v>
      </c>
      <c r="J11" s="323">
        <f t="shared" si="3"/>
        <v>16.676470588235297</v>
      </c>
      <c r="K11" s="335">
        <f>'EARLY SEASON CROPS 1'!G34+'MID SEASON CROPS 2'!G34+'LATE SEASON CROPS 3'!G34</f>
        <v>5</v>
      </c>
      <c r="L11" s="2">
        <f>J11*K11</f>
        <v>83.382352941176492</v>
      </c>
    </row>
    <row r="12" spans="2:12">
      <c r="B12" t="str">
        <f>'EARLY SEASON CROPS 1'!B35</f>
        <v>Tomatoes</v>
      </c>
      <c r="C12" s="311">
        <v>500</v>
      </c>
      <c r="D12" s="258">
        <v>60.2</v>
      </c>
      <c r="E12" s="339">
        <v>24</v>
      </c>
      <c r="F12" s="316">
        <v>24</v>
      </c>
      <c r="G12" s="236">
        <f t="shared" si="0"/>
        <v>50</v>
      </c>
      <c r="H12" s="144">
        <f t="shared" si="1"/>
        <v>6.0200000000000005</v>
      </c>
      <c r="I12" s="298">
        <f t="shared" si="2"/>
        <v>1.5</v>
      </c>
      <c r="J12" s="323">
        <f t="shared" si="3"/>
        <v>9.0300000000000011</v>
      </c>
      <c r="K12" s="335">
        <f>'EARLY SEASON CROPS 1'!G35+'MID SEASON CROPS 2'!G35+'LATE SEASON CROPS 3'!G35</f>
        <v>10</v>
      </c>
      <c r="L12" s="2">
        <f t="shared" si="4"/>
        <v>90.300000000000011</v>
      </c>
    </row>
    <row r="13" spans="2:12" ht="15.75" thickBot="1">
      <c r="B13" s="214" t="str">
        <f>'EARLY SEASON CROPS 1'!B38</f>
        <v>Watermelon**</v>
      </c>
      <c r="C13" s="313">
        <v>500</v>
      </c>
      <c r="D13" s="275">
        <v>3</v>
      </c>
      <c r="E13" s="340">
        <v>60</v>
      </c>
      <c r="F13" s="317">
        <v>36</v>
      </c>
      <c r="G13" s="318">
        <f t="shared" si="0"/>
        <v>20</v>
      </c>
      <c r="H13" s="319">
        <f t="shared" si="1"/>
        <v>0.12</v>
      </c>
      <c r="I13" s="299">
        <f t="shared" si="2"/>
        <v>1</v>
      </c>
      <c r="J13" s="320">
        <f t="shared" si="3"/>
        <v>0.12</v>
      </c>
      <c r="K13" s="336">
        <f>'EARLY SEASON CROPS 1'!G38+'MID SEASON CROPS 2'!G38+'LATE SEASON CROPS 3'!G38</f>
        <v>2</v>
      </c>
      <c r="L13" s="321">
        <f t="shared" si="4"/>
        <v>0.24</v>
      </c>
    </row>
    <row r="14" spans="2:12" ht="15.75" thickTop="1">
      <c r="J14" s="31" t="s">
        <v>268</v>
      </c>
      <c r="K14" s="335">
        <f>SUM(K3:K13)</f>
        <v>39</v>
      </c>
      <c r="L14" s="2">
        <f>SUM(L3:L13)</f>
        <v>367.33542483660131</v>
      </c>
    </row>
    <row r="15" spans="2:12">
      <c r="B15" t="s">
        <v>435</v>
      </c>
    </row>
    <row r="16" spans="2:12">
      <c r="B16" t="s">
        <v>378</v>
      </c>
    </row>
    <row r="17" spans="2:7">
      <c r="B17" t="s">
        <v>425</v>
      </c>
    </row>
    <row r="18" spans="2:7" ht="14.25" customHeight="1">
      <c r="B18" t="s">
        <v>426</v>
      </c>
    </row>
    <row r="19" spans="2:7" ht="21">
      <c r="B19" s="314"/>
      <c r="C19" s="314"/>
      <c r="D19" s="314"/>
      <c r="E19" s="341"/>
      <c r="F19" s="314"/>
      <c r="G19" s="314"/>
    </row>
    <row r="20" spans="2:7">
      <c r="B20" s="315"/>
      <c r="C20" s="315"/>
      <c r="D20" s="315"/>
      <c r="E20" s="342"/>
      <c r="F20" s="315"/>
      <c r="G20" s="34"/>
    </row>
    <row r="21" spans="2:7">
      <c r="B21" s="1"/>
      <c r="C21" s="1"/>
      <c r="D21" s="1"/>
      <c r="E21" s="343"/>
      <c r="F21" s="1"/>
      <c r="G21" s="33"/>
    </row>
    <row r="22" spans="2:7">
      <c r="B22" s="1"/>
      <c r="C22" s="1"/>
      <c r="D22" s="1"/>
      <c r="E22" s="343"/>
      <c r="F22" s="1"/>
      <c r="G22" s="33"/>
    </row>
    <row r="23" spans="2:7">
      <c r="B23" s="1"/>
      <c r="C23" s="1"/>
      <c r="D23" s="1"/>
      <c r="E23" s="343"/>
      <c r="F23" s="1"/>
      <c r="G23" s="33"/>
    </row>
    <row r="24" spans="2:7">
      <c r="B24" s="1"/>
      <c r="C24" s="1"/>
      <c r="D24" s="1"/>
      <c r="E24" s="343"/>
      <c r="F24" s="1"/>
      <c r="G24" s="33"/>
    </row>
    <row r="25" spans="2:7">
      <c r="B25" s="1"/>
      <c r="C25" s="1"/>
      <c r="D25" s="1"/>
      <c r="E25" s="343"/>
      <c r="F25" s="1"/>
      <c r="G25" s="33"/>
    </row>
    <row r="26" spans="2:7">
      <c r="B26" s="1"/>
      <c r="C26" s="1"/>
      <c r="D26" s="1"/>
      <c r="E26" s="343"/>
      <c r="F26" s="1"/>
      <c r="G26" s="33"/>
    </row>
    <row r="27" spans="2:7">
      <c r="B27" s="1"/>
      <c r="C27" s="1"/>
      <c r="D27" s="1"/>
      <c r="E27" s="343"/>
      <c r="F27" s="1"/>
      <c r="G27" s="33"/>
    </row>
    <row r="28" spans="2:7">
      <c r="B28" s="1"/>
      <c r="C28" s="1"/>
      <c r="D28" s="1"/>
      <c r="E28" s="343"/>
      <c r="F28" s="1"/>
      <c r="G28" s="33"/>
    </row>
    <row r="29" spans="2:7">
      <c r="B29" s="1"/>
      <c r="C29" s="1"/>
      <c r="D29" s="1"/>
      <c r="E29" s="343"/>
      <c r="F29" s="1"/>
      <c r="G29" s="33"/>
    </row>
    <row r="30" spans="2:7">
      <c r="B30" s="1"/>
      <c r="C30" s="1"/>
      <c r="D30" s="1"/>
      <c r="E30" s="343"/>
      <c r="F30" s="1"/>
      <c r="G30" s="33"/>
    </row>
    <row r="31" spans="2:7">
      <c r="B31" s="1"/>
      <c r="C31" s="1"/>
      <c r="D31" s="1"/>
      <c r="E31" s="343"/>
      <c r="F31" s="1"/>
      <c r="G31" s="33"/>
    </row>
    <row r="32" spans="2:7">
      <c r="B32" s="1"/>
      <c r="C32" s="1"/>
      <c r="D32" s="1"/>
      <c r="E32" s="343"/>
      <c r="F32" s="1"/>
      <c r="G32" s="33"/>
    </row>
    <row r="33" spans="2:7">
      <c r="B33" s="1"/>
      <c r="C33" s="1"/>
      <c r="D33" s="1"/>
      <c r="E33" s="343"/>
      <c r="F33" s="1"/>
      <c r="G33" s="33"/>
    </row>
    <row r="34" spans="2:7">
      <c r="B34" s="1"/>
      <c r="C34" s="1"/>
      <c r="D34" s="1"/>
      <c r="E34" s="343"/>
      <c r="F34" s="1"/>
      <c r="G34" s="33"/>
    </row>
    <row r="35" spans="2:7">
      <c r="B35" s="1"/>
      <c r="C35" s="1"/>
      <c r="D35" s="1"/>
      <c r="E35" s="343"/>
      <c r="F35" s="1"/>
      <c r="G35" s="33"/>
    </row>
  </sheetData>
  <mergeCells count="1">
    <mergeCell ref="B1:L1"/>
  </mergeCells>
  <dataValidations count="1">
    <dataValidation type="whole" allowBlank="1" showInputMessage="1" showErrorMessage="1" sqref="I3:I13">
      <formula1>0</formula1>
      <formula2>80</formula2>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51"/>
  <sheetViews>
    <sheetView topLeftCell="A13" workbookViewId="0">
      <selection activeCell="C45" sqref="C45"/>
    </sheetView>
  </sheetViews>
  <sheetFormatPr defaultRowHeight="15"/>
  <cols>
    <col min="2" max="2" width="33.5703125" customWidth="1"/>
    <col min="3" max="3" width="17.85546875" style="23" customWidth="1"/>
    <col min="4" max="6" width="14.7109375" style="264" customWidth="1"/>
    <col min="7" max="7" width="13.7109375" style="231" customWidth="1"/>
    <col min="8" max="8" width="17.7109375" customWidth="1"/>
    <col min="9" max="9" width="17.7109375" style="337" customWidth="1"/>
    <col min="10" max="12" width="17.85546875" customWidth="1"/>
    <col min="13" max="13" width="18.28515625" customWidth="1"/>
    <col min="14" max="14" width="15.5703125" customWidth="1"/>
  </cols>
  <sheetData>
    <row r="1" spans="2:13" ht="24" thickBot="1">
      <c r="B1" s="391" t="s">
        <v>451</v>
      </c>
      <c r="C1" s="391"/>
      <c r="D1" s="391"/>
      <c r="E1" s="391"/>
      <c r="F1" s="391"/>
      <c r="G1" s="391"/>
      <c r="H1" s="391"/>
      <c r="I1" s="391"/>
      <c r="J1" s="391"/>
      <c r="K1" s="391"/>
      <c r="L1" s="391"/>
      <c r="M1" s="391"/>
    </row>
    <row r="2" spans="2:13" ht="48" customHeight="1" thickBot="1">
      <c r="B2" s="266" t="s">
        <v>194</v>
      </c>
      <c r="C2" s="270" t="s">
        <v>382</v>
      </c>
      <c r="D2" s="267" t="s">
        <v>384</v>
      </c>
      <c r="E2" s="268" t="s">
        <v>437</v>
      </c>
      <c r="F2" s="269" t="s">
        <v>438</v>
      </c>
      <c r="G2" s="270" t="s">
        <v>379</v>
      </c>
      <c r="H2" s="271" t="s">
        <v>375</v>
      </c>
      <c r="I2" s="352" t="s">
        <v>439</v>
      </c>
      <c r="J2" s="296" t="s">
        <v>400</v>
      </c>
      <c r="K2" s="157" t="s">
        <v>405</v>
      </c>
      <c r="L2" s="157" t="s">
        <v>409</v>
      </c>
      <c r="M2" s="158" t="s">
        <v>407</v>
      </c>
    </row>
    <row r="3" spans="2:13">
      <c r="B3" s="206" t="str">
        <f>'EARLY SEASON CROPS 1'!B4</f>
        <v>Beans, bush</v>
      </c>
      <c r="C3" s="349">
        <v>0</v>
      </c>
      <c r="D3" s="350">
        <v>175</v>
      </c>
      <c r="E3" s="351">
        <v>20</v>
      </c>
      <c r="F3" s="236">
        <f t="shared" ref="F3:F26" si="0">D3/E3*100</f>
        <v>875</v>
      </c>
      <c r="G3" s="258">
        <v>6.85</v>
      </c>
      <c r="H3" s="144">
        <f t="shared" ref="H3:H26" si="1">IF(C3=0,G3/1000*F3,IF(C3&gt;0,G3/C3*F3))</f>
        <v>5.9937499999999995</v>
      </c>
      <c r="I3" s="252">
        <v>36</v>
      </c>
      <c r="J3" s="347">
        <f>36/I3</f>
        <v>1</v>
      </c>
      <c r="K3" s="2">
        <f t="shared" ref="K3:K26" si="2">H3*J3</f>
        <v>5.9937499999999995</v>
      </c>
      <c r="L3" s="335">
        <f>'EARLY SEASON CROPS 1'!G4+'MID SEASON CROPS 2'!G4+'LATE SEASON CROPS 3'!G4</f>
        <v>0</v>
      </c>
      <c r="M3" s="2">
        <f>K3*L3</f>
        <v>0</v>
      </c>
    </row>
    <row r="4" spans="2:13">
      <c r="B4" s="206" t="str">
        <f>'EARLY SEASON CROPS 1'!B5</f>
        <v>Beans, pole</v>
      </c>
      <c r="C4" s="259">
        <v>0</v>
      </c>
      <c r="D4" s="24">
        <v>250</v>
      </c>
      <c r="E4" s="265">
        <v>60</v>
      </c>
      <c r="F4" s="236">
        <f t="shared" si="0"/>
        <v>416.66666666666669</v>
      </c>
      <c r="G4" s="258">
        <v>33.5</v>
      </c>
      <c r="H4" s="144">
        <f t="shared" si="1"/>
        <v>13.958333333333334</v>
      </c>
      <c r="I4" s="252">
        <v>36</v>
      </c>
      <c r="J4" s="347">
        <f t="shared" ref="J4:J26" si="3">36/I4</f>
        <v>1</v>
      </c>
      <c r="K4" s="2">
        <f t="shared" si="2"/>
        <v>13.958333333333334</v>
      </c>
      <c r="L4" s="335">
        <f>'EARLY SEASON CROPS 1'!G5+'MID SEASON CROPS 2'!G5+'LATE SEASON CROPS 3'!G5</f>
        <v>0</v>
      </c>
      <c r="M4" s="2">
        <f t="shared" ref="M4:M26" si="4">K4*L4</f>
        <v>0</v>
      </c>
    </row>
    <row r="5" spans="2:13">
      <c r="B5" s="206" t="str">
        <f>'EARLY SEASON CROPS 1'!B6</f>
        <v>Beets</v>
      </c>
      <c r="C5" s="259">
        <v>0</v>
      </c>
      <c r="D5" s="24">
        <v>350</v>
      </c>
      <c r="E5" s="265">
        <v>23</v>
      </c>
      <c r="F5" s="236">
        <f t="shared" si="0"/>
        <v>1521.7391304347825</v>
      </c>
      <c r="G5" s="258">
        <v>1.58</v>
      </c>
      <c r="H5" s="144">
        <f t="shared" si="1"/>
        <v>2.4043478260869562</v>
      </c>
      <c r="I5" s="252">
        <v>12</v>
      </c>
      <c r="J5" s="347">
        <f t="shared" si="3"/>
        <v>3</v>
      </c>
      <c r="K5" s="2">
        <f t="shared" si="2"/>
        <v>7.2130434782608681</v>
      </c>
      <c r="L5" s="335">
        <f>'EARLY SEASON CROPS 1'!G6+'MID SEASON CROPS 2'!G6+'LATE SEASON CROPS 3'!G6</f>
        <v>0</v>
      </c>
      <c r="M5" s="2">
        <f t="shared" si="4"/>
        <v>0</v>
      </c>
    </row>
    <row r="6" spans="2:13">
      <c r="B6" s="206" t="str">
        <f>'EARLY SEASON CROPS 1'!B7</f>
        <v>Broccoli</v>
      </c>
      <c r="C6" s="259">
        <v>0</v>
      </c>
      <c r="D6" s="24">
        <v>100</v>
      </c>
      <c r="E6" s="265">
        <v>50</v>
      </c>
      <c r="F6" s="236">
        <f t="shared" si="0"/>
        <v>200</v>
      </c>
      <c r="G6" s="258">
        <v>7.7</v>
      </c>
      <c r="H6" s="144">
        <f t="shared" si="1"/>
        <v>1.54</v>
      </c>
      <c r="I6" s="252">
        <v>18</v>
      </c>
      <c r="J6" s="347">
        <f t="shared" si="3"/>
        <v>2</v>
      </c>
      <c r="K6" s="2">
        <f t="shared" si="2"/>
        <v>3.08</v>
      </c>
      <c r="L6" s="335">
        <f>'EARLY SEASON CROPS 1'!G7+'MID SEASON CROPS 2'!G7+'LATE SEASON CROPS 3'!G7</f>
        <v>7</v>
      </c>
      <c r="M6" s="2">
        <f t="shared" si="4"/>
        <v>21.560000000000002</v>
      </c>
    </row>
    <row r="7" spans="2:13">
      <c r="B7" s="206" t="str">
        <f>'EARLY SEASON CROPS 1'!B8</f>
        <v>Brussel Sprouts</v>
      </c>
      <c r="C7" s="259">
        <v>0</v>
      </c>
      <c r="D7" s="24">
        <v>100</v>
      </c>
      <c r="E7" s="265">
        <v>33</v>
      </c>
      <c r="F7" s="236">
        <f t="shared" si="0"/>
        <v>303.030303030303</v>
      </c>
      <c r="G7" s="258">
        <v>27.95</v>
      </c>
      <c r="H7" s="144">
        <f t="shared" si="1"/>
        <v>8.4696969696969688</v>
      </c>
      <c r="I7" s="252">
        <v>36</v>
      </c>
      <c r="J7" s="347">
        <f t="shared" si="3"/>
        <v>1</v>
      </c>
      <c r="K7" s="2">
        <f t="shared" si="2"/>
        <v>8.4696969696969688</v>
      </c>
      <c r="L7" s="335">
        <f>'EARLY SEASON CROPS 1'!G8+'MID SEASON CROPS 2'!G8+'LATE SEASON CROPS 3'!G8</f>
        <v>5</v>
      </c>
      <c r="M7" s="2">
        <f t="shared" si="4"/>
        <v>42.348484848484844</v>
      </c>
    </row>
    <row r="8" spans="2:13">
      <c r="B8" s="206" t="str">
        <f>'EARLY SEASON CROPS 1'!B9</f>
        <v>Cabbage</v>
      </c>
      <c r="C8" s="259">
        <v>0</v>
      </c>
      <c r="D8" s="24">
        <v>500</v>
      </c>
      <c r="E8" s="265">
        <v>250</v>
      </c>
      <c r="F8" s="236">
        <f t="shared" si="0"/>
        <v>200</v>
      </c>
      <c r="G8" s="258">
        <v>12.6</v>
      </c>
      <c r="H8" s="144">
        <f t="shared" si="1"/>
        <v>2.52</v>
      </c>
      <c r="I8" s="252">
        <v>18</v>
      </c>
      <c r="J8" s="347">
        <f t="shared" si="3"/>
        <v>2</v>
      </c>
      <c r="K8" s="2">
        <f t="shared" si="2"/>
        <v>5.04</v>
      </c>
      <c r="L8" s="335">
        <f>'EARLY SEASON CROPS 1'!G9+'MID SEASON CROPS 2'!G9+'LATE SEASON CROPS 3'!G9</f>
        <v>3</v>
      </c>
      <c r="M8" s="2">
        <f t="shared" si="4"/>
        <v>15.120000000000001</v>
      </c>
    </row>
    <row r="9" spans="2:13">
      <c r="B9" s="206" t="str">
        <f>'EARLY SEASON CROPS 1'!B10</f>
        <v>Cabbage, Chinese**</v>
      </c>
      <c r="C9" s="260">
        <v>0</v>
      </c>
      <c r="D9" s="24">
        <v>100</v>
      </c>
      <c r="E9" s="265">
        <v>33</v>
      </c>
      <c r="F9" s="236">
        <f t="shared" si="0"/>
        <v>303.030303030303</v>
      </c>
      <c r="G9" s="258">
        <v>6.4</v>
      </c>
      <c r="H9" s="144">
        <f t="shared" si="1"/>
        <v>1.9393939393939392</v>
      </c>
      <c r="I9" s="252">
        <v>18</v>
      </c>
      <c r="J9" s="347">
        <f t="shared" si="3"/>
        <v>2</v>
      </c>
      <c r="K9" s="2">
        <f t="shared" si="2"/>
        <v>3.8787878787878785</v>
      </c>
      <c r="L9" s="335">
        <f>'EARLY SEASON CROPS 1'!G10+'MID SEASON CROPS 2'!G10+'LATE SEASON CROPS 3'!G10</f>
        <v>2</v>
      </c>
      <c r="M9" s="2">
        <f t="shared" si="4"/>
        <v>7.7575757575757569</v>
      </c>
    </row>
    <row r="10" spans="2:13">
      <c r="B10" s="206" t="str">
        <f>'EARLY SEASON CROPS 1'!B11</f>
        <v>Carrots</v>
      </c>
      <c r="C10" s="259">
        <v>0</v>
      </c>
      <c r="D10" s="24">
        <v>750</v>
      </c>
      <c r="E10" s="265">
        <v>25</v>
      </c>
      <c r="F10" s="236">
        <f t="shared" si="0"/>
        <v>3000</v>
      </c>
      <c r="G10" s="258">
        <v>1.22</v>
      </c>
      <c r="H10" s="144">
        <f t="shared" si="1"/>
        <v>3.6599999999999997</v>
      </c>
      <c r="I10" s="252">
        <v>18</v>
      </c>
      <c r="J10" s="347">
        <f t="shared" si="3"/>
        <v>2</v>
      </c>
      <c r="K10" s="2">
        <f t="shared" si="2"/>
        <v>7.3199999999999994</v>
      </c>
      <c r="L10" s="335">
        <f>'EARLY SEASON CROPS 1'!G11+'MID SEASON CROPS 2'!G11+'LATE SEASON CROPS 3'!G11</f>
        <v>9</v>
      </c>
      <c r="M10" s="2">
        <f t="shared" si="4"/>
        <v>65.88</v>
      </c>
    </row>
    <row r="11" spans="2:13">
      <c r="B11" s="206" t="str">
        <f>'EARLY SEASON CROPS 1'!B12</f>
        <v>Cauliflower</v>
      </c>
      <c r="C11" s="259">
        <v>0</v>
      </c>
      <c r="D11" s="24">
        <v>200</v>
      </c>
      <c r="E11" s="265">
        <v>100</v>
      </c>
      <c r="F11" s="236">
        <f t="shared" si="0"/>
        <v>200</v>
      </c>
      <c r="G11" s="258">
        <v>72.900000000000006</v>
      </c>
      <c r="H11" s="144">
        <f t="shared" si="1"/>
        <v>14.580000000000002</v>
      </c>
      <c r="I11" s="252">
        <v>36</v>
      </c>
      <c r="J11" s="347">
        <f t="shared" si="3"/>
        <v>1</v>
      </c>
      <c r="K11" s="2">
        <f t="shared" si="2"/>
        <v>14.580000000000002</v>
      </c>
      <c r="L11" s="335">
        <f>'EARLY SEASON CROPS 1'!G12+'MID SEASON CROPS 2'!G12+'LATE SEASON CROPS 3'!G12</f>
        <v>4</v>
      </c>
      <c r="M11" s="2">
        <f t="shared" si="4"/>
        <v>58.320000000000007</v>
      </c>
    </row>
    <row r="12" spans="2:13">
      <c r="B12" s="206" t="str">
        <f>'EARLY SEASON CROPS 1'!B13</f>
        <v>Kale</v>
      </c>
      <c r="C12" s="261">
        <v>0</v>
      </c>
      <c r="D12" s="24">
        <v>100</v>
      </c>
      <c r="E12" s="265">
        <v>22</v>
      </c>
      <c r="F12" s="236">
        <f t="shared" si="0"/>
        <v>454.54545454545456</v>
      </c>
      <c r="G12" s="258">
        <v>13.25</v>
      </c>
      <c r="H12" s="144">
        <f t="shared" si="1"/>
        <v>6.0227272727272725</v>
      </c>
      <c r="I12" s="252">
        <v>18</v>
      </c>
      <c r="J12" s="347">
        <f t="shared" si="3"/>
        <v>2</v>
      </c>
      <c r="K12" s="2">
        <f t="shared" si="2"/>
        <v>12.045454545454545</v>
      </c>
      <c r="L12" s="335">
        <f>'EARLY SEASON CROPS 1'!G13+'MID SEASON CROPS 2'!G13+'LATE SEASON CROPS 3'!G13</f>
        <v>7</v>
      </c>
      <c r="M12" s="2">
        <f t="shared" si="4"/>
        <v>84.318181818181813</v>
      </c>
    </row>
    <row r="13" spans="2:13">
      <c r="B13" s="206" t="str">
        <f>'EARLY SEASON CROPS 1'!B16</f>
        <v>Kohlrabi</v>
      </c>
      <c r="C13" s="259">
        <v>0</v>
      </c>
      <c r="D13" s="24">
        <v>100</v>
      </c>
      <c r="E13" s="265">
        <v>8</v>
      </c>
      <c r="F13" s="236">
        <f t="shared" si="0"/>
        <v>1250</v>
      </c>
      <c r="G13" s="258">
        <v>15.35</v>
      </c>
      <c r="H13" s="144">
        <f t="shared" si="1"/>
        <v>19.1875</v>
      </c>
      <c r="I13" s="252">
        <v>12</v>
      </c>
      <c r="J13" s="347">
        <f t="shared" si="3"/>
        <v>3</v>
      </c>
      <c r="K13" s="2">
        <f t="shared" si="2"/>
        <v>57.5625</v>
      </c>
      <c r="L13" s="335">
        <f>'EARLY SEASON CROPS 1'!G16+'MID SEASON CROPS 2'!G16+'LATE SEASON CROPS 3'!G16</f>
        <v>0</v>
      </c>
      <c r="M13" s="2">
        <f t="shared" si="4"/>
        <v>0</v>
      </c>
    </row>
    <row r="14" spans="2:13">
      <c r="B14" s="206" t="str">
        <f>'EARLY SEASON CROPS 1'!B17</f>
        <v>Lettuce, head**</v>
      </c>
      <c r="C14" s="259">
        <v>0</v>
      </c>
      <c r="D14" s="24">
        <v>2000</v>
      </c>
      <c r="E14" s="265">
        <v>220</v>
      </c>
      <c r="F14" s="236">
        <f t="shared" si="0"/>
        <v>909.09090909090912</v>
      </c>
      <c r="G14" s="258">
        <v>8.1</v>
      </c>
      <c r="H14" s="144">
        <f t="shared" si="1"/>
        <v>7.3636363636363633</v>
      </c>
      <c r="I14" s="252">
        <v>12</v>
      </c>
      <c r="J14" s="347">
        <f t="shared" si="3"/>
        <v>3</v>
      </c>
      <c r="K14" s="2">
        <f t="shared" si="2"/>
        <v>22.09090909090909</v>
      </c>
      <c r="L14" s="335">
        <f>'EARLY SEASON CROPS 1'!G17+'MID SEASON CROPS 2'!G17+'LATE SEASON CROPS 3'!G17</f>
        <v>7</v>
      </c>
      <c r="M14" s="2">
        <f t="shared" si="4"/>
        <v>154.63636363636363</v>
      </c>
    </row>
    <row r="15" spans="2:13">
      <c r="B15" s="206" t="str">
        <f>'EARLY SEASON CROPS 1'!B18</f>
        <v>Lettuce, leaf</v>
      </c>
      <c r="C15" s="259">
        <v>440000</v>
      </c>
      <c r="D15" s="24">
        <v>1000</v>
      </c>
      <c r="E15" s="265">
        <v>16</v>
      </c>
      <c r="F15" s="236">
        <f t="shared" si="0"/>
        <v>6250</v>
      </c>
      <c r="G15" s="258">
        <v>90</v>
      </c>
      <c r="H15" s="144">
        <f t="shared" si="1"/>
        <v>1.2784090909090908</v>
      </c>
      <c r="I15" s="252">
        <v>36</v>
      </c>
      <c r="J15" s="347">
        <f t="shared" si="3"/>
        <v>1</v>
      </c>
      <c r="K15" s="2">
        <f t="shared" si="2"/>
        <v>1.2784090909090908</v>
      </c>
      <c r="L15" s="335">
        <f>'EARLY SEASON CROPS 1'!G18+'MID SEASON CROPS 2'!G18+'LATE SEASON CROPS 3'!G18</f>
        <v>7</v>
      </c>
      <c r="M15" s="2">
        <f t="shared" si="4"/>
        <v>8.9488636363636367</v>
      </c>
    </row>
    <row r="16" spans="2:13">
      <c r="B16" s="206" t="str">
        <f>'EARLY SEASON CROPS 1'!B21</f>
        <v>Onions (dry)</v>
      </c>
      <c r="C16" s="259">
        <v>0</v>
      </c>
      <c r="D16" s="24">
        <v>250</v>
      </c>
      <c r="E16" s="265">
        <v>12</v>
      </c>
      <c r="F16" s="236">
        <f t="shared" si="0"/>
        <v>2083.333333333333</v>
      </c>
      <c r="G16" s="258">
        <v>4.5</v>
      </c>
      <c r="H16" s="144">
        <f t="shared" si="1"/>
        <v>9.3749999999999982</v>
      </c>
      <c r="I16" s="252">
        <v>12</v>
      </c>
      <c r="J16" s="347">
        <f t="shared" si="3"/>
        <v>3</v>
      </c>
      <c r="K16" s="2">
        <f t="shared" si="2"/>
        <v>28.124999999999993</v>
      </c>
      <c r="L16" s="335">
        <f>'EARLY SEASON CROPS 1'!G21+'MID SEASON CROPS 2'!G20+'LATE SEASON CROPS 3'!G21</f>
        <v>7</v>
      </c>
      <c r="M16" s="2">
        <f t="shared" si="4"/>
        <v>196.87499999999994</v>
      </c>
    </row>
    <row r="17" spans="2:13">
      <c r="B17" s="206" t="str">
        <f>'EARLY SEASON CROPS 1'!B22</f>
        <v>Parsley</v>
      </c>
      <c r="C17" s="259">
        <v>14100</v>
      </c>
      <c r="D17" s="24">
        <v>7200</v>
      </c>
      <c r="E17" s="265">
        <v>100</v>
      </c>
      <c r="F17" s="236">
        <f t="shared" si="0"/>
        <v>7200</v>
      </c>
      <c r="G17" s="258">
        <v>24.25</v>
      </c>
      <c r="H17" s="144">
        <f t="shared" si="1"/>
        <v>12.382978723404255</v>
      </c>
      <c r="I17" s="252">
        <v>12</v>
      </c>
      <c r="J17" s="347">
        <f t="shared" si="3"/>
        <v>3</v>
      </c>
      <c r="K17" s="2">
        <f t="shared" si="2"/>
        <v>37.148936170212764</v>
      </c>
      <c r="L17" s="335">
        <f>'EARLY SEASON CROPS 1'!G22+'MID SEASON CROPS 2'!G21+'LATE SEASON CROPS 3'!G22</f>
        <v>1</v>
      </c>
      <c r="M17" s="2">
        <f t="shared" si="4"/>
        <v>37.148936170212764</v>
      </c>
    </row>
    <row r="18" spans="2:13">
      <c r="B18" s="206" t="str">
        <f>'EARLY SEASON CROPS 1'!B23</f>
        <v>Parsnips</v>
      </c>
      <c r="C18" s="259">
        <v>109550</v>
      </c>
      <c r="D18" s="24">
        <v>350</v>
      </c>
      <c r="E18" s="265">
        <v>17</v>
      </c>
      <c r="F18" s="236">
        <f t="shared" si="0"/>
        <v>2058.8235294117649</v>
      </c>
      <c r="G18" s="258">
        <v>97.55</v>
      </c>
      <c r="H18" s="144">
        <f t="shared" si="1"/>
        <v>1.8333020109002069</v>
      </c>
      <c r="I18" s="252">
        <v>18</v>
      </c>
      <c r="J18" s="347">
        <f t="shared" si="3"/>
        <v>2</v>
      </c>
      <c r="K18" s="2">
        <f t="shared" si="2"/>
        <v>3.6666040218004139</v>
      </c>
      <c r="L18" s="335">
        <f>'EARLY SEASON CROPS 1'!G23+'MID SEASON CROPS 2'!G22+'LATE SEASON CROPS 3'!G23</f>
        <v>4</v>
      </c>
      <c r="M18" s="2">
        <f t="shared" si="4"/>
        <v>14.666416087201656</v>
      </c>
    </row>
    <row r="19" spans="2:13">
      <c r="B19" s="206" t="str">
        <f>'EARLY SEASON CROPS 1'!B24</f>
        <v>Peas, English</v>
      </c>
      <c r="C19" s="263">
        <v>2100</v>
      </c>
      <c r="D19" s="24">
        <v>250</v>
      </c>
      <c r="E19" s="265">
        <v>8</v>
      </c>
      <c r="F19" s="236">
        <f t="shared" si="0"/>
        <v>3125</v>
      </c>
      <c r="G19" s="258">
        <v>10</v>
      </c>
      <c r="H19" s="144">
        <f t="shared" si="1"/>
        <v>14.880952380952383</v>
      </c>
      <c r="I19" s="252">
        <v>18</v>
      </c>
      <c r="J19" s="347">
        <f t="shared" si="3"/>
        <v>2</v>
      </c>
      <c r="K19" s="2">
        <f t="shared" si="2"/>
        <v>29.761904761904766</v>
      </c>
      <c r="L19" s="335">
        <f>'EARLY SEASON CROPS 1'!G24+'MID SEASON CROPS 2'!G23+'LATE SEASON CROPS 3'!G24</f>
        <v>2</v>
      </c>
      <c r="M19" s="2">
        <f t="shared" si="4"/>
        <v>59.523809523809533</v>
      </c>
    </row>
    <row r="20" spans="2:13">
      <c r="B20" s="206" t="str">
        <f>'EARLY SEASON CROPS 1'!B25</f>
        <v>Peas, Southern</v>
      </c>
      <c r="C20" s="262">
        <v>0</v>
      </c>
      <c r="D20" s="24">
        <v>600</v>
      </c>
      <c r="E20" s="265">
        <v>100</v>
      </c>
      <c r="F20" s="236">
        <f t="shared" si="0"/>
        <v>600</v>
      </c>
      <c r="G20" s="258">
        <v>5.75</v>
      </c>
      <c r="H20" s="144">
        <f t="shared" si="1"/>
        <v>3.4499999999999997</v>
      </c>
      <c r="I20" s="252">
        <v>36</v>
      </c>
      <c r="J20" s="347">
        <f t="shared" si="3"/>
        <v>1</v>
      </c>
      <c r="K20" s="2">
        <f t="shared" si="2"/>
        <v>3.4499999999999997</v>
      </c>
      <c r="L20" s="335">
        <f>'EARLY SEASON CROPS 1'!G25+'MID SEASON CROPS 2'!G24+'LATE SEASON CROPS 3'!G25</f>
        <v>2</v>
      </c>
      <c r="M20" s="2">
        <f t="shared" si="4"/>
        <v>6.8999999999999995</v>
      </c>
    </row>
    <row r="21" spans="2:13">
      <c r="B21" s="210" t="str">
        <f>'EARLY SEASON CROPS 1'!B28</f>
        <v>Potatoes, Irish (seed tubers)</v>
      </c>
      <c r="C21" s="262">
        <v>20</v>
      </c>
      <c r="D21" s="24">
        <v>200</v>
      </c>
      <c r="E21" s="265">
        <v>100</v>
      </c>
      <c r="F21" s="236">
        <f t="shared" si="0"/>
        <v>200</v>
      </c>
      <c r="G21" s="258">
        <v>0.8</v>
      </c>
      <c r="H21" s="144">
        <f t="shared" si="1"/>
        <v>8</v>
      </c>
      <c r="I21" s="252">
        <v>36</v>
      </c>
      <c r="J21" s="347">
        <f t="shared" si="3"/>
        <v>1</v>
      </c>
      <c r="K21" s="2">
        <f t="shared" si="2"/>
        <v>8</v>
      </c>
      <c r="L21" s="335">
        <f>'EARLY SEASON CROPS 1'!G28+'MID SEASON CROPS 2'!G28+'LATE SEASON CROPS 3'!G28</f>
        <v>0</v>
      </c>
      <c r="M21" s="2">
        <f t="shared" si="4"/>
        <v>0</v>
      </c>
    </row>
    <row r="22" spans="2:13">
      <c r="B22" s="210" t="str">
        <f>'EARLY SEASON CROPS 1'!B29</f>
        <v>Potatoes, Sweet (planted by slips)</v>
      </c>
      <c r="C22" s="263">
        <v>0</v>
      </c>
      <c r="D22" s="24">
        <v>100</v>
      </c>
      <c r="E22" s="265">
        <v>100</v>
      </c>
      <c r="F22" s="236">
        <f t="shared" si="0"/>
        <v>100</v>
      </c>
      <c r="G22" s="258">
        <v>315</v>
      </c>
      <c r="H22" s="144">
        <f t="shared" si="1"/>
        <v>31.5</v>
      </c>
      <c r="I22" s="252">
        <v>36</v>
      </c>
      <c r="J22" s="347">
        <f t="shared" si="3"/>
        <v>1</v>
      </c>
      <c r="K22" s="2">
        <f t="shared" si="2"/>
        <v>31.5</v>
      </c>
      <c r="L22" s="335">
        <f>'EARLY SEASON CROPS 1'!G29+'MID SEASON CROPS 2'!G29+'LATE SEASON CROPS 3'!G29</f>
        <v>0</v>
      </c>
      <c r="M22" s="2">
        <f t="shared" si="4"/>
        <v>0</v>
      </c>
    </row>
    <row r="23" spans="2:13">
      <c r="B23" s="211" t="str">
        <f>'EARLY SEASON CROPS 1'!B31</f>
        <v>Radishes**</v>
      </c>
      <c r="C23" s="259">
        <v>50600</v>
      </c>
      <c r="D23" s="24">
        <v>250</v>
      </c>
      <c r="E23" s="265">
        <v>7</v>
      </c>
      <c r="F23" s="236">
        <f t="shared" si="0"/>
        <v>3571.4285714285716</v>
      </c>
      <c r="G23" s="258">
        <v>20.149999999999999</v>
      </c>
      <c r="H23" s="144">
        <f t="shared" si="1"/>
        <v>1.4222190852625634</v>
      </c>
      <c r="I23" s="252">
        <v>1</v>
      </c>
      <c r="J23" s="347">
        <f t="shared" si="3"/>
        <v>36</v>
      </c>
      <c r="K23" s="2">
        <f t="shared" si="2"/>
        <v>51.199887069452281</v>
      </c>
      <c r="L23" s="335">
        <f>'EARLY SEASON CROPS 1'!G31+'MID SEASON CROPS 2'!G31+'LATE SEASON CROPS 3'!G31</f>
        <v>0</v>
      </c>
      <c r="M23" s="2">
        <f t="shared" si="4"/>
        <v>0</v>
      </c>
    </row>
    <row r="24" spans="2:13">
      <c r="B24" s="211" t="str">
        <f>'EARLY SEASON CROPS 1'!B32</f>
        <v>Spinach</v>
      </c>
      <c r="C24" s="259">
        <v>38800</v>
      </c>
      <c r="D24" s="24">
        <v>144000</v>
      </c>
      <c r="E24" s="265">
        <v>100</v>
      </c>
      <c r="F24" s="236">
        <f t="shared" si="0"/>
        <v>144000</v>
      </c>
      <c r="G24" s="258">
        <v>1.05</v>
      </c>
      <c r="H24" s="144">
        <f t="shared" si="1"/>
        <v>3.8969072164948457</v>
      </c>
      <c r="I24" s="252">
        <v>12</v>
      </c>
      <c r="J24" s="347">
        <f t="shared" si="3"/>
        <v>3</v>
      </c>
      <c r="K24" s="2">
        <f t="shared" si="2"/>
        <v>11.690721649484537</v>
      </c>
      <c r="L24" s="335">
        <f>'EARLY SEASON CROPS 1'!G32+'MID SEASON CROPS 2'!G32+'LATE SEASON CROPS 3'!G32</f>
        <v>7</v>
      </c>
      <c r="M24" s="2">
        <f t="shared" si="4"/>
        <v>81.835051546391753</v>
      </c>
    </row>
    <row r="25" spans="2:13">
      <c r="B25" s="206" t="str">
        <f>'EARLY SEASON CROPS 1'!B36</f>
        <v>Turnip, greens</v>
      </c>
      <c r="C25" s="259">
        <v>217500</v>
      </c>
      <c r="D25" s="24">
        <v>2400</v>
      </c>
      <c r="E25" s="265">
        <v>100</v>
      </c>
      <c r="F25" s="236">
        <f t="shared" si="0"/>
        <v>2400</v>
      </c>
      <c r="G25" s="258">
        <v>13.6</v>
      </c>
      <c r="H25" s="144">
        <f t="shared" si="1"/>
        <v>0.15006896551724139</v>
      </c>
      <c r="I25" s="252">
        <v>12</v>
      </c>
      <c r="J25" s="347">
        <f t="shared" si="3"/>
        <v>3</v>
      </c>
      <c r="K25" s="2">
        <f t="shared" si="2"/>
        <v>0.45020689655172419</v>
      </c>
      <c r="L25" s="355">
        <f>'EARLY SEASON CROPS 1'!G36+'MID SEASON CROPS 2'!G36+'LATE SEASON CROPS 3'!G36</f>
        <v>2</v>
      </c>
      <c r="M25" s="2">
        <f t="shared" si="4"/>
        <v>0.90041379310344838</v>
      </c>
    </row>
    <row r="26" spans="2:13" ht="15.75" thickBot="1">
      <c r="B26" s="214" t="str">
        <f>'EARLY SEASON CROPS 1'!B37</f>
        <v>Turnip, roots</v>
      </c>
      <c r="C26" s="276">
        <v>217500</v>
      </c>
      <c r="D26" s="272">
        <v>2400</v>
      </c>
      <c r="E26" s="273">
        <v>100</v>
      </c>
      <c r="F26" s="274">
        <f t="shared" si="0"/>
        <v>2400</v>
      </c>
      <c r="G26" s="275">
        <v>13.6</v>
      </c>
      <c r="H26" s="319">
        <f t="shared" si="1"/>
        <v>0.15006896551724139</v>
      </c>
      <c r="I26" s="353">
        <v>12</v>
      </c>
      <c r="J26" s="348">
        <f t="shared" si="3"/>
        <v>3</v>
      </c>
      <c r="K26" s="320">
        <f t="shared" si="2"/>
        <v>0.45020689655172419</v>
      </c>
      <c r="L26" s="336">
        <f>'EARLY SEASON CROPS 1'!G37+'MID SEASON CROPS 2'!G37+'LATE SEASON CROPS 3'!G37</f>
        <v>0</v>
      </c>
      <c r="M26" s="321">
        <f t="shared" si="4"/>
        <v>0</v>
      </c>
    </row>
    <row r="27" spans="2:13" ht="15.75" thickTop="1">
      <c r="B27" s="44" t="s">
        <v>436</v>
      </c>
      <c r="C27" s="205"/>
      <c r="D27" s="239"/>
      <c r="E27" s="239"/>
      <c r="F27" s="145"/>
      <c r="H27" s="139"/>
      <c r="I27" s="196"/>
      <c r="J27" s="29"/>
      <c r="K27" s="29" t="s">
        <v>268</v>
      </c>
      <c r="L27" s="354">
        <f>SUM(L3:L26)</f>
        <v>76</v>
      </c>
      <c r="M27" s="147">
        <f>SUM(M3:M26)</f>
        <v>856.73909681768885</v>
      </c>
    </row>
    <row r="28" spans="2:13">
      <c r="B28" t="s">
        <v>410</v>
      </c>
      <c r="G28" s="232"/>
      <c r="H28" s="44"/>
      <c r="I28" s="195"/>
      <c r="J28" s="44"/>
      <c r="K28" s="44"/>
      <c r="L28" s="44"/>
    </row>
    <row r="29" spans="2:13">
      <c r="G29" s="233"/>
    </row>
    <row r="30" spans="2:13">
      <c r="D30" s="33"/>
      <c r="E30" s="33"/>
      <c r="F30" s="33"/>
      <c r="G30" s="233"/>
    </row>
    <row r="31" spans="2:13">
      <c r="B31" s="139" t="s">
        <v>319</v>
      </c>
      <c r="C31" s="121" t="s">
        <v>320</v>
      </c>
      <c r="D31" s="33"/>
      <c r="E31" s="33"/>
      <c r="F31" s="33"/>
      <c r="G31" s="233"/>
    </row>
    <row r="32" spans="2:13" ht="15.75" thickBot="1">
      <c r="F32" s="121"/>
      <c r="G32" s="233"/>
    </row>
    <row r="33" spans="2:13" ht="31.5" customHeight="1">
      <c r="B33" s="288" t="s">
        <v>383</v>
      </c>
      <c r="C33" s="289"/>
      <c r="D33" s="289"/>
      <c r="E33" s="304"/>
      <c r="F33" s="293"/>
      <c r="G33" s="300"/>
      <c r="J33" s="392" t="s">
        <v>386</v>
      </c>
      <c r="K33" s="393"/>
      <c r="L33" s="393"/>
      <c r="M33" s="394"/>
    </row>
    <row r="34" spans="2:13" ht="60.75" thickBot="1">
      <c r="B34" s="277" t="s">
        <v>194</v>
      </c>
      <c r="C34" s="278" t="s">
        <v>380</v>
      </c>
      <c r="D34" s="279" t="s">
        <v>385</v>
      </c>
      <c r="E34" s="305" t="s">
        <v>381</v>
      </c>
      <c r="F34" s="301"/>
      <c r="G34" s="302"/>
      <c r="J34" s="290" t="s">
        <v>194</v>
      </c>
      <c r="K34" s="291" t="s">
        <v>387</v>
      </c>
      <c r="L34" s="291"/>
      <c r="M34" s="292" t="s">
        <v>373</v>
      </c>
    </row>
    <row r="35" spans="2:13">
      <c r="B35" s="285" t="s">
        <v>156</v>
      </c>
      <c r="C35" s="1">
        <v>18</v>
      </c>
      <c r="D35" s="22">
        <v>3</v>
      </c>
      <c r="E35" s="306">
        <f t="shared" ref="E35:E49" si="5">IF(C35&gt;0,100/(C35/12)*D35)</f>
        <v>200</v>
      </c>
      <c r="F35" s="293"/>
      <c r="G35" s="303"/>
      <c r="J35" s="280" t="s">
        <v>388</v>
      </c>
      <c r="K35" s="1">
        <v>27500</v>
      </c>
      <c r="L35" s="1"/>
      <c r="M35" s="281">
        <f>K35*16</f>
        <v>440000</v>
      </c>
    </row>
    <row r="36" spans="2:13">
      <c r="B36" s="285" t="s">
        <v>187</v>
      </c>
      <c r="C36" s="1">
        <v>1</v>
      </c>
      <c r="D36" s="22">
        <v>3</v>
      </c>
      <c r="E36" s="307">
        <f t="shared" si="5"/>
        <v>3600</v>
      </c>
      <c r="F36" s="293"/>
      <c r="G36" s="303"/>
      <c r="J36" s="280" t="s">
        <v>187</v>
      </c>
      <c r="K36" s="1">
        <v>1400</v>
      </c>
      <c r="L36" s="1"/>
      <c r="M36" s="281">
        <f t="shared" ref="M36:M49" si="6">K36*16</f>
        <v>22400</v>
      </c>
    </row>
    <row r="37" spans="2:13">
      <c r="B37" s="285" t="s">
        <v>389</v>
      </c>
      <c r="C37" s="1">
        <v>2</v>
      </c>
      <c r="D37" s="22">
        <v>1</v>
      </c>
      <c r="E37" s="307">
        <f t="shared" si="5"/>
        <v>600</v>
      </c>
      <c r="F37" s="293"/>
      <c r="G37" s="303"/>
      <c r="J37" s="280"/>
      <c r="K37" s="1">
        <v>0</v>
      </c>
      <c r="L37" s="1"/>
      <c r="M37" s="281">
        <f t="shared" si="6"/>
        <v>0</v>
      </c>
    </row>
    <row r="38" spans="2:13">
      <c r="B38" s="285" t="s">
        <v>390</v>
      </c>
      <c r="C38" s="1">
        <v>6</v>
      </c>
      <c r="D38" s="22">
        <v>1</v>
      </c>
      <c r="E38" s="307">
        <f t="shared" si="5"/>
        <v>200</v>
      </c>
      <c r="F38" s="293"/>
      <c r="G38" s="303"/>
      <c r="J38" s="280"/>
      <c r="K38" s="1">
        <v>0</v>
      </c>
      <c r="L38" s="1"/>
      <c r="M38" s="281">
        <f t="shared" si="6"/>
        <v>0</v>
      </c>
    </row>
    <row r="39" spans="2:13">
      <c r="B39" s="285" t="s">
        <v>391</v>
      </c>
      <c r="C39" s="1">
        <v>12</v>
      </c>
      <c r="D39" s="22">
        <v>1</v>
      </c>
      <c r="E39" s="307">
        <f t="shared" si="5"/>
        <v>100</v>
      </c>
      <c r="F39" s="293"/>
      <c r="G39" s="303"/>
      <c r="J39" s="280"/>
      <c r="K39" s="1">
        <v>0</v>
      </c>
      <c r="L39" s="1"/>
      <c r="M39" s="281">
        <f t="shared" si="6"/>
        <v>0</v>
      </c>
    </row>
    <row r="40" spans="2:13">
      <c r="B40" s="285" t="s">
        <v>393</v>
      </c>
      <c r="C40" s="1">
        <v>1</v>
      </c>
      <c r="D40" s="22">
        <v>40</v>
      </c>
      <c r="E40" s="307">
        <f t="shared" si="5"/>
        <v>48000</v>
      </c>
      <c r="F40" s="293"/>
      <c r="G40" s="303"/>
      <c r="J40" s="280"/>
      <c r="K40" s="1">
        <v>0</v>
      </c>
      <c r="L40" s="1"/>
      <c r="M40" s="281">
        <f t="shared" si="6"/>
        <v>0</v>
      </c>
    </row>
    <row r="41" spans="2:13">
      <c r="B41" s="285" t="s">
        <v>392</v>
      </c>
      <c r="C41" s="1">
        <v>1</v>
      </c>
      <c r="D41" s="22">
        <v>1</v>
      </c>
      <c r="E41" s="307">
        <f t="shared" si="5"/>
        <v>1200</v>
      </c>
      <c r="F41" s="293"/>
      <c r="G41" s="303"/>
      <c r="J41" s="280"/>
      <c r="K41" s="1">
        <v>0</v>
      </c>
      <c r="L41" s="1"/>
      <c r="M41" s="281">
        <f t="shared" si="6"/>
        <v>0</v>
      </c>
    </row>
    <row r="42" spans="2:13">
      <c r="B42" s="285" t="s">
        <v>394</v>
      </c>
      <c r="C42" s="1">
        <v>0</v>
      </c>
      <c r="D42" s="22">
        <v>0</v>
      </c>
      <c r="E42" s="307" t="b">
        <f t="shared" si="5"/>
        <v>0</v>
      </c>
      <c r="F42" s="293"/>
      <c r="G42" s="303"/>
      <c r="J42" s="280"/>
      <c r="K42" s="1">
        <v>0</v>
      </c>
      <c r="L42" s="1"/>
      <c r="M42" s="281">
        <f t="shared" si="6"/>
        <v>0</v>
      </c>
    </row>
    <row r="43" spans="2:13">
      <c r="B43" s="285"/>
      <c r="C43" s="44">
        <v>0</v>
      </c>
      <c r="D43" s="22">
        <v>0</v>
      </c>
      <c r="E43" s="307" t="b">
        <f t="shared" si="5"/>
        <v>0</v>
      </c>
      <c r="F43" s="293"/>
      <c r="G43" s="303"/>
      <c r="J43" s="280"/>
      <c r="K43" s="1">
        <v>0</v>
      </c>
      <c r="L43" s="1"/>
      <c r="M43" s="281">
        <f t="shared" si="6"/>
        <v>0</v>
      </c>
    </row>
    <row r="44" spans="2:13">
      <c r="B44" s="285"/>
      <c r="C44" s="1">
        <v>0</v>
      </c>
      <c r="D44" s="22">
        <v>0</v>
      </c>
      <c r="E44" s="307" t="b">
        <f t="shared" si="5"/>
        <v>0</v>
      </c>
      <c r="F44" s="293"/>
      <c r="G44" s="303"/>
      <c r="J44" s="280"/>
      <c r="K44" s="1">
        <v>0</v>
      </c>
      <c r="L44" s="1"/>
      <c r="M44" s="281">
        <f t="shared" si="6"/>
        <v>0</v>
      </c>
    </row>
    <row r="45" spans="2:13">
      <c r="B45" s="285"/>
      <c r="C45" s="1">
        <v>0</v>
      </c>
      <c r="D45" s="22">
        <v>0</v>
      </c>
      <c r="E45" s="307" t="b">
        <f t="shared" si="5"/>
        <v>0</v>
      </c>
      <c r="F45" s="293"/>
      <c r="G45" s="303"/>
      <c r="J45" s="280"/>
      <c r="K45" s="1">
        <v>0</v>
      </c>
      <c r="L45" s="1"/>
      <c r="M45" s="281">
        <f t="shared" si="6"/>
        <v>0</v>
      </c>
    </row>
    <row r="46" spans="2:13">
      <c r="B46" s="285"/>
      <c r="C46" s="1">
        <v>0</v>
      </c>
      <c r="D46" s="22">
        <v>0</v>
      </c>
      <c r="E46" s="307" t="b">
        <f t="shared" si="5"/>
        <v>0</v>
      </c>
      <c r="F46" s="293"/>
      <c r="G46" s="303"/>
      <c r="J46" s="280"/>
      <c r="K46" s="1">
        <v>0</v>
      </c>
      <c r="L46" s="1"/>
      <c r="M46" s="281">
        <f t="shared" si="6"/>
        <v>0</v>
      </c>
    </row>
    <row r="47" spans="2:13">
      <c r="B47" s="285"/>
      <c r="C47" s="1">
        <v>0</v>
      </c>
      <c r="D47" s="22">
        <v>0</v>
      </c>
      <c r="E47" s="307" t="b">
        <f t="shared" si="5"/>
        <v>0</v>
      </c>
      <c r="F47" s="293"/>
      <c r="G47" s="303"/>
      <c r="J47" s="280"/>
      <c r="K47" s="1">
        <v>0</v>
      </c>
      <c r="L47" s="1"/>
      <c r="M47" s="281">
        <f t="shared" si="6"/>
        <v>0</v>
      </c>
    </row>
    <row r="48" spans="2:13">
      <c r="B48" s="285"/>
      <c r="C48" s="1">
        <v>0</v>
      </c>
      <c r="D48" s="22">
        <v>0</v>
      </c>
      <c r="E48" s="307" t="b">
        <f t="shared" si="5"/>
        <v>0</v>
      </c>
      <c r="F48" s="293"/>
      <c r="G48" s="303"/>
      <c r="J48" s="280"/>
      <c r="K48" s="1">
        <v>0</v>
      </c>
      <c r="L48" s="1"/>
      <c r="M48" s="281">
        <f t="shared" si="6"/>
        <v>0</v>
      </c>
    </row>
    <row r="49" spans="2:13">
      <c r="B49" s="286"/>
      <c r="C49" s="283">
        <v>0</v>
      </c>
      <c r="D49" s="287">
        <v>0</v>
      </c>
      <c r="E49" s="308" t="b">
        <f t="shared" si="5"/>
        <v>0</v>
      </c>
      <c r="F49" s="293"/>
      <c r="G49" s="303"/>
      <c r="J49" s="282"/>
      <c r="K49" s="283">
        <v>0</v>
      </c>
      <c r="L49" s="283"/>
      <c r="M49" s="284">
        <f t="shared" si="6"/>
        <v>0</v>
      </c>
    </row>
    <row r="50" spans="2:13">
      <c r="D50" s="33"/>
      <c r="E50" s="33"/>
      <c r="F50" s="33"/>
      <c r="G50" s="233"/>
    </row>
    <row r="51" spans="2:13">
      <c r="D51" s="33"/>
      <c r="E51" s="33"/>
      <c r="F51" s="33"/>
      <c r="G51" s="233"/>
    </row>
  </sheetData>
  <mergeCells count="2">
    <mergeCell ref="J33:M33"/>
    <mergeCell ref="B1:M1"/>
  </mergeCells>
  <dataValidations count="2">
    <dataValidation type="whole" allowBlank="1" showInputMessage="1" showErrorMessage="1" sqref="C64:C1048576 C3:C26">
      <formula1>0</formula1>
      <formula2>100000000000</formula2>
    </dataValidation>
    <dataValidation type="whole" allowBlank="1" showInputMessage="1" showErrorMessage="1" sqref="J3:J26 L3:L26">
      <formula1>0</formula1>
      <formula2>80</formula2>
    </dataValidation>
  </dataValidations>
  <hyperlinks>
    <hyperlink ref="C31" r:id="rId1"/>
  </hyperlinks>
  <pageMargins left="0.7" right="0.7" top="0.75" bottom="0.75" header="0.3" footer="0.3"/>
  <pageSetup orientation="portrait" horizontalDpi="300" verticalDpi="300"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60"/>
  <sheetViews>
    <sheetView topLeftCell="A7" workbookViewId="0">
      <selection activeCell="H30" sqref="H30"/>
    </sheetView>
  </sheetViews>
  <sheetFormatPr defaultRowHeight="15"/>
  <cols>
    <col min="2" max="2" width="33.5703125" style="25" customWidth="1"/>
    <col min="3" max="4" width="14.7109375" style="23" customWidth="1"/>
    <col min="5" max="6" width="14.7109375" customWidth="1"/>
    <col min="7" max="7" width="21.85546875" customWidth="1"/>
    <col min="8" max="8" width="14.7109375" customWidth="1"/>
    <col min="12" max="12" width="10.140625" bestFit="1" customWidth="1"/>
    <col min="13" max="13" width="2.140625" customWidth="1"/>
    <col min="14" max="14" width="10.140625" bestFit="1" customWidth="1"/>
    <col min="17" max="17" width="10.5703125" customWidth="1"/>
    <col min="18" max="18" width="11.85546875" customWidth="1"/>
  </cols>
  <sheetData>
    <row r="1" spans="2:15" ht="44.25" customHeight="1">
      <c r="B1" s="395" t="s">
        <v>452</v>
      </c>
      <c r="C1" s="395"/>
      <c r="D1" s="395"/>
      <c r="E1" s="395"/>
      <c r="F1" s="395"/>
      <c r="G1" s="395"/>
      <c r="H1" s="395"/>
    </row>
    <row r="2" spans="2:15" ht="21.75" customHeight="1" thickBot="1">
      <c r="B2" s="396" t="s">
        <v>453</v>
      </c>
      <c r="C2" s="397"/>
      <c r="D2" s="397"/>
      <c r="E2" s="397"/>
      <c r="F2" s="397"/>
      <c r="G2" s="397"/>
      <c r="H2" s="397"/>
    </row>
    <row r="3" spans="2:15" ht="76.5" customHeight="1" thickBot="1">
      <c r="B3" s="360" t="s">
        <v>152</v>
      </c>
      <c r="C3" s="361" t="s">
        <v>404</v>
      </c>
      <c r="D3" s="361" t="s">
        <v>402</v>
      </c>
      <c r="E3" s="362" t="s">
        <v>337</v>
      </c>
      <c r="F3" s="363" t="s">
        <v>401</v>
      </c>
      <c r="G3" s="194" t="s">
        <v>448</v>
      </c>
      <c r="H3" s="364" t="s">
        <v>403</v>
      </c>
      <c r="I3" s="294"/>
      <c r="J3" s="294"/>
      <c r="K3" s="294"/>
      <c r="L3" s="294"/>
      <c r="M3" s="294"/>
      <c r="N3" s="294"/>
      <c r="O3" s="294"/>
    </row>
    <row r="4" spans="2:15" ht="15.75">
      <c r="B4" s="26" t="s">
        <v>372</v>
      </c>
      <c r="C4" s="207">
        <v>45</v>
      </c>
      <c r="D4" s="207">
        <f>'Direct Seeded Cost Sheet'!J3</f>
        <v>1</v>
      </c>
      <c r="E4" s="187">
        <f>'Sales Price Sheet'!D4</f>
        <v>1</v>
      </c>
      <c r="F4" s="187">
        <f>C4*D4*E4</f>
        <v>45</v>
      </c>
      <c r="G4" s="309"/>
      <c r="H4" s="240">
        <f t="shared" ref="H4:H38" si="0">F4*G4</f>
        <v>0</v>
      </c>
    </row>
    <row r="5" spans="2:15" ht="15.75">
      <c r="B5" s="26" t="s">
        <v>371</v>
      </c>
      <c r="C5" s="207">
        <v>80</v>
      </c>
      <c r="D5" s="207">
        <f>'Direct Seeded Cost Sheet'!J4</f>
        <v>1</v>
      </c>
      <c r="E5" s="187">
        <f>'Sales Price Sheet'!D5</f>
        <v>1</v>
      </c>
      <c r="F5" s="187">
        <f t="shared" ref="F5:F38" si="1">C5*D5*E5</f>
        <v>80</v>
      </c>
      <c r="G5" s="309"/>
      <c r="H5" s="240">
        <f t="shared" si="0"/>
        <v>0</v>
      </c>
    </row>
    <row r="6" spans="2:15" ht="15.75">
      <c r="B6" s="26" t="s">
        <v>147</v>
      </c>
      <c r="C6" s="207">
        <v>100</v>
      </c>
      <c r="D6" s="207">
        <f>'Direct Seeded Cost Sheet'!J5</f>
        <v>3</v>
      </c>
      <c r="E6" s="187">
        <f>'Sales Price Sheet'!D6</f>
        <v>1</v>
      </c>
      <c r="F6" s="187">
        <f t="shared" si="1"/>
        <v>300</v>
      </c>
      <c r="G6" s="309"/>
      <c r="H6" s="240">
        <f t="shared" si="0"/>
        <v>0</v>
      </c>
    </row>
    <row r="7" spans="2:15" ht="15.75">
      <c r="B7" s="26" t="s">
        <v>151</v>
      </c>
      <c r="C7" s="207">
        <v>50</v>
      </c>
      <c r="D7" s="207">
        <f>'Direct Seeded Cost Sheet'!J6</f>
        <v>2</v>
      </c>
      <c r="E7" s="187">
        <f>'Sales Price Sheet'!D7</f>
        <v>2</v>
      </c>
      <c r="F7" s="187">
        <f t="shared" si="1"/>
        <v>200</v>
      </c>
      <c r="G7" s="309">
        <v>2</v>
      </c>
      <c r="H7" s="240">
        <f>F7*G7</f>
        <v>400</v>
      </c>
    </row>
    <row r="8" spans="2:15" ht="15.75">
      <c r="B8" s="26" t="s">
        <v>153</v>
      </c>
      <c r="C8" s="207">
        <v>75</v>
      </c>
      <c r="D8" s="207">
        <f>'Direct Seeded Cost Sheet'!J7</f>
        <v>1</v>
      </c>
      <c r="E8" s="187">
        <f>'Sales Price Sheet'!D8</f>
        <v>4</v>
      </c>
      <c r="F8" s="187">
        <f t="shared" si="1"/>
        <v>300</v>
      </c>
      <c r="G8" s="309"/>
      <c r="H8" s="240">
        <f t="shared" si="0"/>
        <v>0</v>
      </c>
    </row>
    <row r="9" spans="2:15" ht="15.75">
      <c r="B9" s="26" t="s">
        <v>154</v>
      </c>
      <c r="C9" s="207">
        <v>201</v>
      </c>
      <c r="D9" s="207">
        <f>'Direct Seeded Cost Sheet'!J8</f>
        <v>2</v>
      </c>
      <c r="E9" s="187">
        <f>'Sales Price Sheet'!D9</f>
        <v>1</v>
      </c>
      <c r="F9" s="187">
        <f t="shared" si="1"/>
        <v>402</v>
      </c>
      <c r="G9" s="309"/>
      <c r="H9" s="240">
        <f t="shared" si="0"/>
        <v>0</v>
      </c>
    </row>
    <row r="10" spans="2:15" ht="15.75">
      <c r="B10" s="234" t="s">
        <v>338</v>
      </c>
      <c r="C10" s="207">
        <v>80</v>
      </c>
      <c r="D10" s="207">
        <f>'Direct Seeded Cost Sheet'!J9</f>
        <v>2</v>
      </c>
      <c r="E10" s="187">
        <f>'Sales Price Sheet'!D10</f>
        <v>2</v>
      </c>
      <c r="F10" s="187">
        <f t="shared" si="1"/>
        <v>320</v>
      </c>
      <c r="G10" s="309">
        <v>2</v>
      </c>
      <c r="H10" s="240">
        <f t="shared" si="0"/>
        <v>640</v>
      </c>
      <c r="I10" t="s">
        <v>339</v>
      </c>
      <c r="L10" s="2"/>
      <c r="M10" s="2"/>
    </row>
    <row r="11" spans="2:15" ht="15.75">
      <c r="B11" s="26" t="s">
        <v>155</v>
      </c>
      <c r="C11" s="207">
        <v>100</v>
      </c>
      <c r="D11" s="207">
        <f>'Direct Seeded Cost Sheet'!J10</f>
        <v>2</v>
      </c>
      <c r="E11" s="187">
        <f>'Sales Price Sheet'!D11</f>
        <v>1</v>
      </c>
      <c r="F11" s="187">
        <f t="shared" si="1"/>
        <v>200</v>
      </c>
      <c r="G11" s="309">
        <v>2</v>
      </c>
      <c r="H11" s="240">
        <f t="shared" si="0"/>
        <v>400</v>
      </c>
    </row>
    <row r="12" spans="2:15" ht="15.75">
      <c r="B12" s="26" t="s">
        <v>156</v>
      </c>
      <c r="C12" s="207">
        <v>75</v>
      </c>
      <c r="D12" s="207">
        <f>'Direct Seeded Cost Sheet'!J11</f>
        <v>1</v>
      </c>
      <c r="E12" s="187">
        <f>'Sales Price Sheet'!D12</f>
        <v>2</v>
      </c>
      <c r="F12" s="187">
        <f t="shared" si="1"/>
        <v>150</v>
      </c>
      <c r="G12" s="309"/>
      <c r="H12" s="240">
        <f t="shared" si="0"/>
        <v>0</v>
      </c>
    </row>
    <row r="13" spans="2:15">
      <c r="B13" s="209" t="s">
        <v>412</v>
      </c>
      <c r="C13" s="207">
        <v>175</v>
      </c>
      <c r="D13" s="207">
        <f>'Direct Seeded Cost Sheet'!J12</f>
        <v>2</v>
      </c>
      <c r="E13" s="187">
        <f>'Sales Price Sheet'!D13</f>
        <v>1.5</v>
      </c>
      <c r="F13" s="187">
        <f t="shared" si="1"/>
        <v>525</v>
      </c>
      <c r="G13" s="309">
        <v>2</v>
      </c>
      <c r="H13" s="240">
        <f t="shared" si="0"/>
        <v>1050</v>
      </c>
    </row>
    <row r="14" spans="2:15">
      <c r="B14" s="210" t="s">
        <v>161</v>
      </c>
      <c r="C14" s="207">
        <v>180</v>
      </c>
      <c r="D14" s="207">
        <f>'Transplant Seed Cost Sheet'!I3</f>
        <v>1.5</v>
      </c>
      <c r="E14" s="187">
        <f>'Sales Price Sheet'!D14</f>
        <v>2</v>
      </c>
      <c r="F14" s="187">
        <f t="shared" si="1"/>
        <v>540</v>
      </c>
      <c r="G14" s="309"/>
      <c r="H14" s="240">
        <f t="shared" si="0"/>
        <v>0</v>
      </c>
      <c r="N14" s="2"/>
    </row>
    <row r="15" spans="2:15" ht="15.75">
      <c r="B15" s="26" t="s">
        <v>157</v>
      </c>
      <c r="C15" s="207">
        <v>120</v>
      </c>
      <c r="D15" s="207">
        <f>'Transplant Seed Cost Sheet'!I4</f>
        <v>2</v>
      </c>
      <c r="E15" s="187">
        <f>'Sales Price Sheet'!D15</f>
        <v>1</v>
      </c>
      <c r="F15" s="187">
        <f t="shared" si="1"/>
        <v>240</v>
      </c>
      <c r="G15" s="309"/>
      <c r="H15" s="240">
        <f t="shared" si="0"/>
        <v>0</v>
      </c>
    </row>
    <row r="16" spans="2:15" ht="15.75">
      <c r="B16" s="26" t="s">
        <v>340</v>
      </c>
      <c r="C16" s="207">
        <v>46</v>
      </c>
      <c r="D16" s="207">
        <f>'Direct Seeded Cost Sheet'!J13</f>
        <v>3</v>
      </c>
      <c r="E16" s="187">
        <f>'Sales Price Sheet'!D16</f>
        <v>0</v>
      </c>
      <c r="F16" s="187">
        <f t="shared" si="1"/>
        <v>0</v>
      </c>
      <c r="G16" s="309"/>
      <c r="H16" s="240">
        <f t="shared" si="0"/>
        <v>0</v>
      </c>
    </row>
    <row r="17" spans="2:9">
      <c r="B17" s="238" t="s">
        <v>158</v>
      </c>
      <c r="C17" s="207">
        <v>100</v>
      </c>
      <c r="D17" s="207">
        <f>'Direct Seeded Cost Sheet'!J14</f>
        <v>3</v>
      </c>
      <c r="E17" s="187">
        <f>'Sales Price Sheet'!D17</f>
        <v>1.5</v>
      </c>
      <c r="F17" s="187">
        <f t="shared" si="1"/>
        <v>450</v>
      </c>
      <c r="G17" s="309">
        <v>2</v>
      </c>
      <c r="H17" s="240">
        <f t="shared" si="0"/>
        <v>900</v>
      </c>
      <c r="I17" t="s">
        <v>341</v>
      </c>
    </row>
    <row r="18" spans="2:9">
      <c r="B18" s="238" t="s">
        <v>159</v>
      </c>
      <c r="C18" s="207">
        <v>120</v>
      </c>
      <c r="D18" s="207">
        <f>'Direct Seeded Cost Sheet'!J15</f>
        <v>1</v>
      </c>
      <c r="E18" s="187">
        <f>'Sales Price Sheet'!D18</f>
        <v>3</v>
      </c>
      <c r="F18" s="187">
        <f t="shared" si="1"/>
        <v>360</v>
      </c>
      <c r="G18" s="309">
        <v>2</v>
      </c>
      <c r="H18" s="240">
        <f t="shared" si="0"/>
        <v>720</v>
      </c>
    </row>
    <row r="19" spans="2:9">
      <c r="B19" s="238" t="s">
        <v>160</v>
      </c>
      <c r="C19" s="207">
        <v>120</v>
      </c>
      <c r="D19" s="207">
        <f>'Transplant Seed Cost Sheet'!I12</f>
        <v>1.5</v>
      </c>
      <c r="E19" s="187">
        <f>'Sales Price Sheet'!D19</f>
        <v>2.5</v>
      </c>
      <c r="F19" s="187">
        <f t="shared" si="1"/>
        <v>450</v>
      </c>
      <c r="G19" s="309"/>
      <c r="H19" s="240">
        <f t="shared" si="0"/>
        <v>0</v>
      </c>
      <c r="I19" t="s">
        <v>342</v>
      </c>
    </row>
    <row r="20" spans="2:9">
      <c r="B20" s="238" t="s">
        <v>188</v>
      </c>
      <c r="C20" s="207">
        <v>31</v>
      </c>
      <c r="D20" s="207">
        <f>'Transplant Seed Cost Sheet'!I5</f>
        <v>1</v>
      </c>
      <c r="E20" s="187">
        <f>'Sales Price Sheet'!D20</f>
        <v>2.5</v>
      </c>
      <c r="F20" s="187">
        <f t="shared" si="1"/>
        <v>77.5</v>
      </c>
      <c r="G20" s="309"/>
      <c r="H20" s="240">
        <f t="shared" si="0"/>
        <v>0</v>
      </c>
    </row>
    <row r="21" spans="2:9">
      <c r="B21" s="238" t="s">
        <v>239</v>
      </c>
      <c r="C21" s="207">
        <v>150</v>
      </c>
      <c r="D21" s="207">
        <f>'Direct Seeded Cost Sheet'!J16</f>
        <v>3</v>
      </c>
      <c r="E21" s="187">
        <f>'Sales Price Sheet'!D21</f>
        <v>1.29</v>
      </c>
      <c r="F21" s="187">
        <f t="shared" si="1"/>
        <v>580.5</v>
      </c>
      <c r="G21" s="309">
        <v>2</v>
      </c>
      <c r="H21" s="240">
        <f t="shared" si="0"/>
        <v>1161</v>
      </c>
    </row>
    <row r="22" spans="2:9">
      <c r="B22" s="238" t="s">
        <v>187</v>
      </c>
      <c r="C22" s="207">
        <v>30</v>
      </c>
      <c r="D22" s="207">
        <f>'Direct Seeded Cost Sheet'!J17</f>
        <v>3</v>
      </c>
      <c r="E22" s="187">
        <f>'Sales Price Sheet'!D22</f>
        <v>4</v>
      </c>
      <c r="F22" s="187">
        <f t="shared" si="1"/>
        <v>360</v>
      </c>
      <c r="G22" s="309"/>
      <c r="H22" s="240">
        <f t="shared" si="0"/>
        <v>0</v>
      </c>
    </row>
    <row r="23" spans="2:9" ht="15.75">
      <c r="B23" s="26" t="s">
        <v>215</v>
      </c>
      <c r="C23" s="207">
        <v>100</v>
      </c>
      <c r="D23" s="207">
        <f>'Direct Seeded Cost Sheet'!J18</f>
        <v>2</v>
      </c>
      <c r="E23" s="187">
        <f>'Sales Price Sheet'!D23</f>
        <v>1</v>
      </c>
      <c r="F23" s="187">
        <f t="shared" si="1"/>
        <v>200</v>
      </c>
      <c r="G23" s="309"/>
      <c r="H23" s="240">
        <f t="shared" si="0"/>
        <v>0</v>
      </c>
    </row>
    <row r="24" spans="2:9" ht="15.75">
      <c r="B24" s="26" t="s">
        <v>343</v>
      </c>
      <c r="C24" s="207">
        <v>40</v>
      </c>
      <c r="D24" s="207">
        <f>'Direct Seeded Cost Sheet'!J19</f>
        <v>2</v>
      </c>
      <c r="E24" s="187">
        <f>'Sales Price Sheet'!D24</f>
        <v>2</v>
      </c>
      <c r="F24" s="187">
        <f t="shared" si="1"/>
        <v>160</v>
      </c>
      <c r="G24" s="309"/>
      <c r="H24" s="240">
        <f t="shared" si="0"/>
        <v>0</v>
      </c>
    </row>
    <row r="25" spans="2:9">
      <c r="B25" s="210" t="s">
        <v>220</v>
      </c>
      <c r="C25" s="207">
        <v>20</v>
      </c>
      <c r="D25" s="207">
        <f>'Direct Seeded Cost Sheet'!J20</f>
        <v>1</v>
      </c>
      <c r="E25" s="187">
        <f>'Sales Price Sheet'!D25</f>
        <v>2</v>
      </c>
      <c r="F25" s="187">
        <f t="shared" si="1"/>
        <v>40</v>
      </c>
      <c r="G25" s="309"/>
      <c r="H25" s="240">
        <f t="shared" si="0"/>
        <v>0</v>
      </c>
    </row>
    <row r="26" spans="2:9">
      <c r="B26" s="210" t="s">
        <v>227</v>
      </c>
      <c r="C26" s="207">
        <v>100</v>
      </c>
      <c r="D26" s="207">
        <f>'Transplant Seed Cost Sheet'!I7</f>
        <v>2</v>
      </c>
      <c r="E26" s="187">
        <f>'Sales Price Sheet'!D26</f>
        <v>2.5</v>
      </c>
      <c r="F26" s="187">
        <f t="shared" si="1"/>
        <v>500</v>
      </c>
      <c r="G26" s="309"/>
      <c r="H26" s="240">
        <f t="shared" si="0"/>
        <v>0</v>
      </c>
    </row>
    <row r="27" spans="2:9" ht="15.75">
      <c r="B27" s="26" t="s">
        <v>228</v>
      </c>
      <c r="C27" s="207">
        <v>100</v>
      </c>
      <c r="D27" s="207">
        <f>'Transplant Seed Cost Sheet'!I8</f>
        <v>2</v>
      </c>
      <c r="E27" s="187">
        <f>'Sales Price Sheet'!D27</f>
        <v>1.5</v>
      </c>
      <c r="F27" s="187">
        <f t="shared" si="1"/>
        <v>300</v>
      </c>
      <c r="G27" s="309"/>
      <c r="H27" s="240">
        <f t="shared" si="0"/>
        <v>0</v>
      </c>
    </row>
    <row r="28" spans="2:9">
      <c r="B28" s="210" t="s">
        <v>229</v>
      </c>
      <c r="C28" s="207">
        <v>100</v>
      </c>
      <c r="D28" s="207">
        <f>'Direct Seeded Cost Sheet'!J21</f>
        <v>1</v>
      </c>
      <c r="E28" s="187">
        <f>'Sales Price Sheet'!D28</f>
        <v>1</v>
      </c>
      <c r="F28" s="187">
        <f t="shared" si="1"/>
        <v>100</v>
      </c>
      <c r="G28" s="309"/>
      <c r="H28" s="240">
        <f t="shared" si="0"/>
        <v>0</v>
      </c>
    </row>
    <row r="29" spans="2:9" ht="15.75">
      <c r="B29" s="26" t="s">
        <v>288</v>
      </c>
      <c r="C29" s="207">
        <v>150</v>
      </c>
      <c r="D29" s="207">
        <f>'Direct Seeded Cost Sheet'!J22</f>
        <v>1</v>
      </c>
      <c r="E29" s="187">
        <f>'Sales Price Sheet'!D29</f>
        <v>1</v>
      </c>
      <c r="F29" s="187">
        <f t="shared" si="1"/>
        <v>150</v>
      </c>
      <c r="G29" s="309"/>
      <c r="H29" s="240">
        <f t="shared" si="0"/>
        <v>0</v>
      </c>
    </row>
    <row r="30" spans="2:9" ht="15.75">
      <c r="B30" s="26" t="s">
        <v>230</v>
      </c>
      <c r="C30" s="207">
        <v>150</v>
      </c>
      <c r="D30" s="207">
        <f>'Transplant Seed Cost Sheet'!I9</f>
        <v>2</v>
      </c>
      <c r="E30" s="187">
        <f>'Sales Price Sheet'!D30</f>
        <v>1</v>
      </c>
      <c r="F30" s="187">
        <f t="shared" si="1"/>
        <v>300</v>
      </c>
      <c r="G30" s="309"/>
      <c r="H30" s="240">
        <f t="shared" si="0"/>
        <v>0</v>
      </c>
    </row>
    <row r="31" spans="2:9" ht="15.75">
      <c r="B31" s="26" t="s">
        <v>231</v>
      </c>
      <c r="C31" s="207">
        <v>75</v>
      </c>
      <c r="D31" s="207">
        <v>1</v>
      </c>
      <c r="E31" s="187">
        <f>'Sales Price Sheet'!D31</f>
        <v>1.2</v>
      </c>
      <c r="F31" s="187">
        <f t="shared" si="1"/>
        <v>90</v>
      </c>
      <c r="G31" s="309"/>
      <c r="H31" s="240">
        <f t="shared" si="0"/>
        <v>0</v>
      </c>
      <c r="I31" t="s">
        <v>331</v>
      </c>
    </row>
    <row r="32" spans="2:9" ht="15.75">
      <c r="B32" s="26" t="s">
        <v>332</v>
      </c>
      <c r="C32" s="207">
        <v>30</v>
      </c>
      <c r="D32" s="207">
        <f>'Direct Seeded Cost Sheet'!J24</f>
        <v>3</v>
      </c>
      <c r="E32" s="187">
        <f>'Sales Price Sheet'!D32</f>
        <v>2</v>
      </c>
      <c r="F32" s="187">
        <f t="shared" si="1"/>
        <v>180</v>
      </c>
      <c r="G32" s="309">
        <v>2</v>
      </c>
      <c r="H32" s="240">
        <f t="shared" si="0"/>
        <v>360</v>
      </c>
    </row>
    <row r="33" spans="2:9" ht="15.75">
      <c r="B33" s="26" t="s">
        <v>232</v>
      </c>
      <c r="C33" s="207">
        <v>120</v>
      </c>
      <c r="D33" s="207">
        <f>'Transplant Seed Cost Sheet'!I9</f>
        <v>2</v>
      </c>
      <c r="E33" s="187">
        <f>'Sales Price Sheet'!D33</f>
        <v>1</v>
      </c>
      <c r="F33" s="187">
        <f t="shared" si="1"/>
        <v>240</v>
      </c>
      <c r="G33" s="309"/>
      <c r="H33" s="240">
        <f t="shared" si="0"/>
        <v>0</v>
      </c>
    </row>
    <row r="34" spans="2:9" ht="15.75">
      <c r="B34" s="26" t="s">
        <v>233</v>
      </c>
      <c r="C34" s="207">
        <v>120</v>
      </c>
      <c r="D34" s="207">
        <f>'Transplant Seed Cost Sheet'!I10</f>
        <v>1.5</v>
      </c>
      <c r="E34" s="187">
        <f>'Sales Price Sheet'!D34</f>
        <v>1</v>
      </c>
      <c r="F34" s="187">
        <f t="shared" si="1"/>
        <v>180</v>
      </c>
      <c r="G34" s="309"/>
      <c r="H34" s="240">
        <f t="shared" si="0"/>
        <v>0</v>
      </c>
    </row>
    <row r="35" spans="2:9" ht="15.75">
      <c r="B35" s="26" t="s">
        <v>234</v>
      </c>
      <c r="C35" s="207">
        <v>115</v>
      </c>
      <c r="D35" s="207">
        <f>'Transplant Seed Cost Sheet'!I11</f>
        <v>1.5</v>
      </c>
      <c r="E35" s="187">
        <f>'Sales Price Sheet'!D35</f>
        <v>2.5</v>
      </c>
      <c r="F35" s="187">
        <f t="shared" si="1"/>
        <v>431.25</v>
      </c>
      <c r="G35" s="309"/>
      <c r="H35" s="240">
        <f t="shared" si="0"/>
        <v>0</v>
      </c>
    </row>
    <row r="36" spans="2:9">
      <c r="B36" s="238" t="s">
        <v>235</v>
      </c>
      <c r="C36" s="207">
        <v>75</v>
      </c>
      <c r="D36" s="207">
        <f>'Direct Seeded Cost Sheet'!J25</f>
        <v>3</v>
      </c>
      <c r="E36" s="187">
        <f>'Sales Price Sheet'!D36</f>
        <v>1</v>
      </c>
      <c r="F36" s="187">
        <f t="shared" si="1"/>
        <v>225</v>
      </c>
      <c r="G36" s="309"/>
      <c r="H36" s="240">
        <f t="shared" si="0"/>
        <v>0</v>
      </c>
    </row>
    <row r="37" spans="2:9">
      <c r="B37" s="238" t="s">
        <v>236</v>
      </c>
      <c r="C37" s="207">
        <v>75</v>
      </c>
      <c r="D37" s="207">
        <f>'Direct Seeded Cost Sheet'!J26</f>
        <v>3</v>
      </c>
      <c r="E37" s="187">
        <f>'Sales Price Sheet'!D37</f>
        <v>1.25</v>
      </c>
      <c r="F37" s="187">
        <f t="shared" si="1"/>
        <v>281.25</v>
      </c>
      <c r="G37" s="309"/>
      <c r="H37" s="240">
        <f t="shared" si="0"/>
        <v>0</v>
      </c>
    </row>
    <row r="38" spans="2:9" ht="15.75" thickBot="1">
      <c r="B38" s="242" t="s">
        <v>237</v>
      </c>
      <c r="C38" s="215">
        <v>40</v>
      </c>
      <c r="D38" s="215">
        <f>'Transplant Seed Cost Sheet'!I13</f>
        <v>1</v>
      </c>
      <c r="E38" s="204">
        <f>'Sales Price Sheet'!D38</f>
        <v>5</v>
      </c>
      <c r="F38" s="324">
        <f t="shared" si="1"/>
        <v>200</v>
      </c>
      <c r="G38" s="310"/>
      <c r="H38" s="243">
        <f t="shared" si="0"/>
        <v>0</v>
      </c>
      <c r="I38" t="s">
        <v>333</v>
      </c>
    </row>
    <row r="39" spans="2:9" ht="15.75" thickTop="1">
      <c r="B39" s="235" t="s">
        <v>336</v>
      </c>
      <c r="C39" s="118"/>
      <c r="D39" s="118"/>
      <c r="E39" s="146"/>
      <c r="F39" s="146" t="s">
        <v>268</v>
      </c>
      <c r="G39" s="241">
        <f>SUM(G4:G38)</f>
        <v>16</v>
      </c>
      <c r="H39" s="146">
        <f>SUM(H4:H38)</f>
        <v>5631</v>
      </c>
    </row>
    <row r="40" spans="2:9">
      <c r="B40" s="237" t="s">
        <v>368</v>
      </c>
      <c r="C40" s="33"/>
      <c r="D40" s="33"/>
      <c r="E40" s="4"/>
      <c r="F40" s="4"/>
      <c r="G40" s="4"/>
      <c r="H40" s="5"/>
    </row>
    <row r="41" spans="2:9">
      <c r="C41" s="34"/>
      <c r="D41" s="34"/>
      <c r="E41" s="34"/>
      <c r="F41" s="3"/>
      <c r="G41" s="34"/>
      <c r="H41" s="3"/>
    </row>
    <row r="42" spans="2:9">
      <c r="B42" s="32" t="s">
        <v>201</v>
      </c>
      <c r="C42" s="33"/>
      <c r="D42" s="34"/>
      <c r="E42" s="34"/>
      <c r="F42" s="3"/>
      <c r="G42" s="34"/>
      <c r="H42" s="3"/>
    </row>
    <row r="43" spans="2:9" ht="15.75">
      <c r="B43" s="26" t="s">
        <v>204</v>
      </c>
      <c r="C43" s="35" t="s">
        <v>203</v>
      </c>
      <c r="D43" s="34"/>
      <c r="E43" s="34"/>
      <c r="F43" s="3"/>
      <c r="G43" s="34"/>
      <c r="H43" s="3"/>
    </row>
    <row r="44" spans="2:9" ht="15.75">
      <c r="B44" s="26" t="s">
        <v>334</v>
      </c>
      <c r="C44" s="35" t="s">
        <v>216</v>
      </c>
      <c r="D44" s="34"/>
      <c r="E44" s="34"/>
      <c r="F44" s="3"/>
      <c r="G44" s="34"/>
      <c r="H44" s="3"/>
    </row>
    <row r="45" spans="2:9" ht="15.75">
      <c r="B45" s="26" t="s">
        <v>398</v>
      </c>
      <c r="C45" s="35" t="s">
        <v>395</v>
      </c>
      <c r="D45" s="34"/>
      <c r="E45" s="34"/>
      <c r="G45" s="34"/>
    </row>
    <row r="46" spans="2:9" ht="15.75">
      <c r="B46" s="26" t="s">
        <v>397</v>
      </c>
      <c r="C46" s="35" t="s">
        <v>396</v>
      </c>
      <c r="D46" s="34"/>
      <c r="E46" s="34"/>
      <c r="F46" s="3"/>
      <c r="G46" s="34"/>
      <c r="H46" s="3"/>
    </row>
    <row r="47" spans="2:9">
      <c r="B47" s="25" t="s">
        <v>455</v>
      </c>
      <c r="C47" s="295" t="s">
        <v>399</v>
      </c>
      <c r="D47" s="34"/>
      <c r="E47" s="34"/>
      <c r="G47" s="34"/>
    </row>
    <row r="48" spans="2:9">
      <c r="D48" s="34"/>
      <c r="E48" s="34"/>
      <c r="G48" s="34"/>
    </row>
    <row r="49" spans="2:7" ht="15.75">
      <c r="B49" s="26" t="s">
        <v>335</v>
      </c>
      <c r="C49" s="35" t="s">
        <v>218</v>
      </c>
      <c r="D49" s="34"/>
      <c r="E49" s="34"/>
      <c r="G49" s="34"/>
    </row>
    <row r="50" spans="2:7">
      <c r="D50" s="34"/>
      <c r="E50" s="34"/>
      <c r="G50" s="34"/>
    </row>
    <row r="51" spans="2:7">
      <c r="D51" s="34"/>
      <c r="E51" s="34"/>
      <c r="G51" s="34"/>
    </row>
    <row r="52" spans="2:7">
      <c r="D52" s="34"/>
      <c r="E52" s="34"/>
      <c r="G52" s="34"/>
    </row>
    <row r="53" spans="2:7">
      <c r="D53" s="34"/>
      <c r="E53" s="34"/>
      <c r="G53" s="34"/>
    </row>
    <row r="54" spans="2:7">
      <c r="C54" s="35"/>
      <c r="D54" s="34"/>
      <c r="E54" s="34"/>
      <c r="G54" s="34"/>
    </row>
    <row r="55" spans="2:7">
      <c r="C55" s="35"/>
      <c r="D55" s="34"/>
      <c r="E55" s="34"/>
      <c r="G55" s="34"/>
    </row>
    <row r="56" spans="2:7">
      <c r="D56" s="34"/>
      <c r="E56" s="34"/>
      <c r="G56" s="34"/>
    </row>
    <row r="57" spans="2:7">
      <c r="C57" s="34"/>
      <c r="D57" s="34"/>
      <c r="E57" s="34"/>
      <c r="G57" s="34"/>
    </row>
    <row r="58" spans="2:7">
      <c r="C58" s="34"/>
      <c r="D58" s="34"/>
      <c r="E58" s="34"/>
      <c r="G58" s="34"/>
    </row>
    <row r="59" spans="2:7">
      <c r="C59" s="34"/>
      <c r="D59" s="34"/>
      <c r="E59" s="34"/>
      <c r="G59" s="34"/>
    </row>
    <row r="60" spans="2:7">
      <c r="C60" s="34"/>
      <c r="D60" s="34"/>
      <c r="E60" s="34"/>
      <c r="G60" s="34"/>
    </row>
  </sheetData>
  <mergeCells count="2">
    <mergeCell ref="B1:H1"/>
    <mergeCell ref="B2:H2"/>
  </mergeCells>
  <hyperlinks>
    <hyperlink ref="C44" r:id="rId1"/>
    <hyperlink ref="C47" r:id="rId2"/>
    <hyperlink ref="C46" r:id="rId3"/>
    <hyperlink ref="C45" r:id="rId4"/>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63"/>
  <sheetViews>
    <sheetView topLeftCell="A4" workbookViewId="0">
      <selection activeCell="G19" sqref="G19"/>
    </sheetView>
  </sheetViews>
  <sheetFormatPr defaultRowHeight="15"/>
  <cols>
    <col min="2" max="2" width="33.5703125" style="25" customWidth="1"/>
    <col min="3" max="4" width="14.7109375" style="23" customWidth="1"/>
    <col min="5" max="6" width="14.7109375" customWidth="1"/>
    <col min="7" max="7" width="21.85546875" customWidth="1"/>
    <col min="8" max="8" width="14.7109375" customWidth="1"/>
    <col min="12" max="12" width="10.140625" bestFit="1" customWidth="1"/>
    <col min="13" max="13" width="2.140625" customWidth="1"/>
    <col min="14" max="14" width="10.140625" bestFit="1" customWidth="1"/>
    <col min="17" max="17" width="10.5703125" customWidth="1"/>
    <col min="18" max="18" width="11.85546875" customWidth="1"/>
  </cols>
  <sheetData>
    <row r="1" spans="2:15" ht="35.25" customHeight="1">
      <c r="B1" s="395" t="s">
        <v>454</v>
      </c>
      <c r="C1" s="395"/>
      <c r="D1" s="395"/>
      <c r="E1" s="395"/>
      <c r="F1" s="395"/>
      <c r="G1" s="395"/>
      <c r="H1" s="395"/>
    </row>
    <row r="2" spans="2:15" ht="21" customHeight="1" thickBot="1">
      <c r="B2" s="396" t="s">
        <v>453</v>
      </c>
      <c r="C2" s="397"/>
      <c r="D2" s="397"/>
      <c r="E2" s="397"/>
      <c r="F2" s="397"/>
      <c r="G2" s="397"/>
      <c r="H2" s="397"/>
    </row>
    <row r="3" spans="2:15" ht="76.5" customHeight="1" thickBot="1">
      <c r="B3" s="360" t="s">
        <v>152</v>
      </c>
      <c r="C3" s="361" t="s">
        <v>404</v>
      </c>
      <c r="D3" s="361" t="s">
        <v>402</v>
      </c>
      <c r="E3" s="362" t="s">
        <v>337</v>
      </c>
      <c r="F3" s="363" t="s">
        <v>401</v>
      </c>
      <c r="G3" s="194" t="s">
        <v>411</v>
      </c>
      <c r="H3" s="364" t="s">
        <v>403</v>
      </c>
      <c r="I3" s="294"/>
      <c r="J3" s="294"/>
      <c r="K3" s="294"/>
      <c r="L3" s="294"/>
      <c r="M3" s="294"/>
      <c r="N3" s="294"/>
      <c r="O3" s="294"/>
    </row>
    <row r="4" spans="2:15" ht="15.75">
      <c r="B4" s="26" t="s">
        <v>372</v>
      </c>
      <c r="C4" s="207">
        <v>45</v>
      </c>
      <c r="D4" s="207">
        <f>'Direct Seeded Cost Sheet'!J3</f>
        <v>1</v>
      </c>
      <c r="E4" s="187">
        <f>'Sales Price Sheet'!D4</f>
        <v>1</v>
      </c>
      <c r="F4" s="187">
        <f>C4*D4*E4</f>
        <v>45</v>
      </c>
      <c r="G4" s="309"/>
      <c r="H4" s="240">
        <f t="shared" ref="H4:H38" si="0">F4*G4</f>
        <v>0</v>
      </c>
    </row>
    <row r="5" spans="2:15" ht="15.75">
      <c r="B5" s="26" t="s">
        <v>371</v>
      </c>
      <c r="C5" s="207">
        <v>80</v>
      </c>
      <c r="D5" s="207">
        <f>'Direct Seeded Cost Sheet'!J4</f>
        <v>1</v>
      </c>
      <c r="E5" s="187">
        <f>'Sales Price Sheet'!D5</f>
        <v>1</v>
      </c>
      <c r="F5" s="187">
        <f t="shared" ref="F5:F38" si="1">C5*D5*E5</f>
        <v>80</v>
      </c>
      <c r="G5" s="309"/>
      <c r="H5" s="240">
        <f t="shared" si="0"/>
        <v>0</v>
      </c>
    </row>
    <row r="6" spans="2:15" ht="15.75">
      <c r="B6" s="26" t="s">
        <v>147</v>
      </c>
      <c r="C6" s="207">
        <v>100</v>
      </c>
      <c r="D6" s="207">
        <f>'Direct Seeded Cost Sheet'!J5</f>
        <v>3</v>
      </c>
      <c r="E6" s="187">
        <f>'Sales Price Sheet'!D6</f>
        <v>1</v>
      </c>
      <c r="F6" s="187">
        <f t="shared" si="1"/>
        <v>300</v>
      </c>
      <c r="G6" s="309"/>
      <c r="H6" s="240">
        <f t="shared" si="0"/>
        <v>0</v>
      </c>
    </row>
    <row r="7" spans="2:15" ht="15.75">
      <c r="B7" s="26" t="s">
        <v>151</v>
      </c>
      <c r="C7" s="207">
        <v>50</v>
      </c>
      <c r="D7" s="207">
        <f>'Direct Seeded Cost Sheet'!J6</f>
        <v>2</v>
      </c>
      <c r="E7" s="187">
        <f>'Sales Price Sheet'!D7</f>
        <v>2</v>
      </c>
      <c r="F7" s="187">
        <f t="shared" si="1"/>
        <v>200</v>
      </c>
      <c r="G7" s="309">
        <v>3</v>
      </c>
      <c r="H7" s="240">
        <f>F7*G7</f>
        <v>600</v>
      </c>
    </row>
    <row r="8" spans="2:15" ht="15.75">
      <c r="B8" s="26" t="s">
        <v>153</v>
      </c>
      <c r="C8" s="207">
        <v>75</v>
      </c>
      <c r="D8" s="207">
        <f>'Direct Seeded Cost Sheet'!J7</f>
        <v>1</v>
      </c>
      <c r="E8" s="187">
        <f>'Sales Price Sheet'!D8</f>
        <v>4</v>
      </c>
      <c r="F8" s="187">
        <f t="shared" si="1"/>
        <v>300</v>
      </c>
      <c r="G8" s="309">
        <v>3</v>
      </c>
      <c r="H8" s="240">
        <f t="shared" si="0"/>
        <v>900</v>
      </c>
    </row>
    <row r="9" spans="2:15" ht="15.75">
      <c r="B9" s="26" t="s">
        <v>154</v>
      </c>
      <c r="C9" s="207">
        <v>201</v>
      </c>
      <c r="D9" s="207">
        <f>'Direct Seeded Cost Sheet'!J8</f>
        <v>2</v>
      </c>
      <c r="E9" s="187">
        <f>'Sales Price Sheet'!D9</f>
        <v>1</v>
      </c>
      <c r="F9" s="187">
        <f t="shared" si="1"/>
        <v>402</v>
      </c>
      <c r="G9" s="309">
        <v>3</v>
      </c>
      <c r="H9" s="240">
        <f t="shared" si="0"/>
        <v>1206</v>
      </c>
    </row>
    <row r="10" spans="2:15" ht="15.75">
      <c r="B10" s="234" t="s">
        <v>338</v>
      </c>
      <c r="C10" s="207">
        <v>80</v>
      </c>
      <c r="D10" s="207">
        <f>'Direct Seeded Cost Sheet'!J9</f>
        <v>2</v>
      </c>
      <c r="E10" s="187">
        <f>'Sales Price Sheet'!D10</f>
        <v>2</v>
      </c>
      <c r="F10" s="187">
        <f t="shared" si="1"/>
        <v>320</v>
      </c>
      <c r="G10" s="309"/>
      <c r="H10" s="240">
        <f t="shared" si="0"/>
        <v>0</v>
      </c>
      <c r="I10" t="s">
        <v>339</v>
      </c>
      <c r="L10" s="2"/>
      <c r="M10" s="2"/>
    </row>
    <row r="11" spans="2:15" ht="15.75">
      <c r="B11" s="26" t="s">
        <v>155</v>
      </c>
      <c r="C11" s="207">
        <v>100</v>
      </c>
      <c r="D11" s="207">
        <f>'Direct Seeded Cost Sheet'!J10</f>
        <v>2</v>
      </c>
      <c r="E11" s="187">
        <f>'Sales Price Sheet'!D11</f>
        <v>1</v>
      </c>
      <c r="F11" s="187">
        <f t="shared" si="1"/>
        <v>200</v>
      </c>
      <c r="G11" s="309">
        <v>5</v>
      </c>
      <c r="H11" s="240">
        <f t="shared" si="0"/>
        <v>1000</v>
      </c>
    </row>
    <row r="12" spans="2:15" ht="15.75">
      <c r="B12" s="26" t="s">
        <v>156</v>
      </c>
      <c r="C12" s="207">
        <v>75</v>
      </c>
      <c r="D12" s="207">
        <f>'Direct Seeded Cost Sheet'!J11</f>
        <v>1</v>
      </c>
      <c r="E12" s="187">
        <f>'Sales Price Sheet'!D12</f>
        <v>2</v>
      </c>
      <c r="F12" s="187">
        <f t="shared" si="1"/>
        <v>150</v>
      </c>
      <c r="G12" s="309">
        <v>2</v>
      </c>
      <c r="H12" s="240">
        <f t="shared" si="0"/>
        <v>300</v>
      </c>
    </row>
    <row r="13" spans="2:15">
      <c r="B13" s="209" t="s">
        <v>412</v>
      </c>
      <c r="C13" s="207">
        <v>175</v>
      </c>
      <c r="D13" s="207">
        <f>'Direct Seeded Cost Sheet'!J12</f>
        <v>2</v>
      </c>
      <c r="E13" s="187">
        <f>'Sales Price Sheet'!D13</f>
        <v>1.5</v>
      </c>
      <c r="F13" s="187">
        <f t="shared" si="1"/>
        <v>525</v>
      </c>
      <c r="G13" s="309">
        <v>3</v>
      </c>
      <c r="H13" s="240">
        <f t="shared" si="0"/>
        <v>1575</v>
      </c>
    </row>
    <row r="14" spans="2:15">
      <c r="B14" s="210" t="s">
        <v>161</v>
      </c>
      <c r="C14" s="207">
        <v>180</v>
      </c>
      <c r="D14" s="207">
        <f>'Transplant Seed Cost Sheet'!I3</f>
        <v>1.5</v>
      </c>
      <c r="E14" s="187">
        <f>'Sales Price Sheet'!D14</f>
        <v>2</v>
      </c>
      <c r="F14" s="187">
        <f t="shared" si="1"/>
        <v>540</v>
      </c>
      <c r="G14" s="309">
        <v>5</v>
      </c>
      <c r="H14" s="240">
        <f t="shared" si="0"/>
        <v>2700</v>
      </c>
      <c r="N14" s="2"/>
    </row>
    <row r="15" spans="2:15" ht="15.75">
      <c r="B15" s="26" t="s">
        <v>157</v>
      </c>
      <c r="C15" s="207">
        <v>120</v>
      </c>
      <c r="D15" s="207">
        <f>'Transplant Seed Cost Sheet'!I4</f>
        <v>2</v>
      </c>
      <c r="E15" s="187">
        <f>'Sales Price Sheet'!D15</f>
        <v>1</v>
      </c>
      <c r="F15" s="187">
        <f t="shared" si="1"/>
        <v>240</v>
      </c>
      <c r="G15" s="309"/>
      <c r="H15" s="240">
        <f t="shared" si="0"/>
        <v>0</v>
      </c>
    </row>
    <row r="16" spans="2:15" ht="15.75">
      <c r="B16" s="26" t="s">
        <v>340</v>
      </c>
      <c r="C16" s="207">
        <v>46</v>
      </c>
      <c r="D16" s="207">
        <f>'Direct Seeded Cost Sheet'!J13</f>
        <v>3</v>
      </c>
      <c r="E16" s="187">
        <f>'Sales Price Sheet'!D16</f>
        <v>0</v>
      </c>
      <c r="F16" s="187">
        <f t="shared" si="1"/>
        <v>0</v>
      </c>
      <c r="G16" s="309"/>
      <c r="H16" s="240">
        <f t="shared" si="0"/>
        <v>0</v>
      </c>
    </row>
    <row r="17" spans="2:9">
      <c r="B17" s="238" t="s">
        <v>158</v>
      </c>
      <c r="C17" s="207">
        <v>100</v>
      </c>
      <c r="D17" s="207">
        <f>'Direct Seeded Cost Sheet'!J14</f>
        <v>3</v>
      </c>
      <c r="E17" s="187">
        <f>'Sales Price Sheet'!D17</f>
        <v>1.5</v>
      </c>
      <c r="F17" s="187">
        <f t="shared" si="1"/>
        <v>450</v>
      </c>
      <c r="G17" s="309">
        <v>5</v>
      </c>
      <c r="H17" s="240">
        <f t="shared" si="0"/>
        <v>2250</v>
      </c>
      <c r="I17" t="s">
        <v>341</v>
      </c>
    </row>
    <row r="18" spans="2:9">
      <c r="B18" s="238" t="s">
        <v>159</v>
      </c>
      <c r="C18" s="207">
        <v>120</v>
      </c>
      <c r="D18" s="207">
        <f>'Direct Seeded Cost Sheet'!J15</f>
        <v>1</v>
      </c>
      <c r="E18" s="187">
        <f>'Sales Price Sheet'!D18</f>
        <v>3</v>
      </c>
      <c r="F18" s="187">
        <f t="shared" si="1"/>
        <v>360</v>
      </c>
      <c r="G18" s="309">
        <v>5</v>
      </c>
      <c r="H18" s="240">
        <f t="shared" si="0"/>
        <v>1800</v>
      </c>
    </row>
    <row r="19" spans="2:9">
      <c r="B19" s="238" t="s">
        <v>160</v>
      </c>
      <c r="C19" s="207">
        <v>120</v>
      </c>
      <c r="D19" s="207">
        <f>'Transplant Seed Cost Sheet'!I12</f>
        <v>1.5</v>
      </c>
      <c r="E19" s="187">
        <f>'Sales Price Sheet'!D19</f>
        <v>2.5</v>
      </c>
      <c r="F19" s="187">
        <f t="shared" si="1"/>
        <v>450</v>
      </c>
      <c r="G19" s="309">
        <v>2</v>
      </c>
      <c r="H19" s="240">
        <f t="shared" si="0"/>
        <v>900</v>
      </c>
      <c r="I19" t="s">
        <v>342</v>
      </c>
    </row>
    <row r="20" spans="2:9">
      <c r="B20" s="238" t="s">
        <v>188</v>
      </c>
      <c r="C20" s="207">
        <v>40</v>
      </c>
      <c r="D20" s="207">
        <f>'Transplant Seed Cost Sheet'!I5</f>
        <v>1</v>
      </c>
      <c r="E20" s="187">
        <f>'Sales Price Sheet'!D20</f>
        <v>2.5</v>
      </c>
      <c r="F20" s="187">
        <f t="shared" si="1"/>
        <v>100</v>
      </c>
      <c r="G20" s="309">
        <v>5</v>
      </c>
      <c r="H20" s="240">
        <f t="shared" si="0"/>
        <v>500</v>
      </c>
    </row>
    <row r="21" spans="2:9">
      <c r="B21" s="238" t="s">
        <v>239</v>
      </c>
      <c r="C21" s="207">
        <v>150</v>
      </c>
      <c r="D21" s="207">
        <f>'Direct Seeded Cost Sheet'!J16</f>
        <v>3</v>
      </c>
      <c r="E21" s="187">
        <f>'Sales Price Sheet'!D21</f>
        <v>1.29</v>
      </c>
      <c r="F21" s="187">
        <f t="shared" si="1"/>
        <v>580.5</v>
      </c>
      <c r="G21" s="309">
        <v>1</v>
      </c>
      <c r="H21" s="240">
        <f t="shared" si="0"/>
        <v>580.5</v>
      </c>
    </row>
    <row r="22" spans="2:9">
      <c r="B22" s="238" t="s">
        <v>187</v>
      </c>
      <c r="C22" s="207">
        <v>30</v>
      </c>
      <c r="D22" s="207">
        <f>'Direct Seeded Cost Sheet'!J17</f>
        <v>3</v>
      </c>
      <c r="E22" s="187">
        <f>'Sales Price Sheet'!D22</f>
        <v>4</v>
      </c>
      <c r="F22" s="187">
        <f t="shared" si="1"/>
        <v>360</v>
      </c>
      <c r="G22" s="309">
        <v>2</v>
      </c>
      <c r="H22" s="240">
        <f t="shared" si="0"/>
        <v>720</v>
      </c>
    </row>
    <row r="23" spans="2:9" ht="15.75">
      <c r="B23" s="26" t="s">
        <v>215</v>
      </c>
      <c r="C23" s="207">
        <v>100</v>
      </c>
      <c r="D23" s="207">
        <f>'Direct Seeded Cost Sheet'!J18</f>
        <v>2</v>
      </c>
      <c r="E23" s="187">
        <f>'Sales Price Sheet'!D23</f>
        <v>1</v>
      </c>
      <c r="F23" s="187">
        <f t="shared" si="1"/>
        <v>200</v>
      </c>
      <c r="G23" s="309">
        <v>2</v>
      </c>
      <c r="H23" s="240">
        <f t="shared" si="0"/>
        <v>400</v>
      </c>
    </row>
    <row r="24" spans="2:9" ht="15.75">
      <c r="B24" s="26" t="s">
        <v>343</v>
      </c>
      <c r="C24" s="207">
        <v>40</v>
      </c>
      <c r="D24" s="207">
        <f>'Direct Seeded Cost Sheet'!J19</f>
        <v>2</v>
      </c>
      <c r="E24" s="187">
        <f>'Sales Price Sheet'!D24</f>
        <v>2</v>
      </c>
      <c r="F24" s="187">
        <f t="shared" si="1"/>
        <v>160</v>
      </c>
      <c r="G24" s="309">
        <v>2</v>
      </c>
      <c r="H24" s="240">
        <f t="shared" si="0"/>
        <v>320</v>
      </c>
    </row>
    <row r="25" spans="2:9">
      <c r="B25" s="210" t="s">
        <v>220</v>
      </c>
      <c r="C25" s="207">
        <v>20</v>
      </c>
      <c r="D25" s="207">
        <f>'Direct Seeded Cost Sheet'!J20</f>
        <v>1</v>
      </c>
      <c r="E25" s="187">
        <f>'Sales Price Sheet'!D25</f>
        <v>2</v>
      </c>
      <c r="F25" s="187">
        <f t="shared" si="1"/>
        <v>40</v>
      </c>
      <c r="G25" s="309"/>
      <c r="H25" s="240">
        <f t="shared" si="0"/>
        <v>0</v>
      </c>
    </row>
    <row r="26" spans="2:9">
      <c r="B26" s="210" t="s">
        <v>227</v>
      </c>
      <c r="C26" s="207">
        <v>100</v>
      </c>
      <c r="D26" s="207">
        <f>'Transplant Seed Cost Sheet'!I7</f>
        <v>2</v>
      </c>
      <c r="E26" s="187">
        <f>'Sales Price Sheet'!D26</f>
        <v>2.5</v>
      </c>
      <c r="F26" s="187">
        <f t="shared" si="1"/>
        <v>500</v>
      </c>
      <c r="G26" s="309">
        <v>10</v>
      </c>
      <c r="H26" s="240">
        <f t="shared" si="0"/>
        <v>5000</v>
      </c>
    </row>
    <row r="27" spans="2:9" ht="15.75">
      <c r="B27" s="26" t="s">
        <v>228</v>
      </c>
      <c r="C27" s="207">
        <v>100</v>
      </c>
      <c r="D27" s="207">
        <f>'Transplant Seed Cost Sheet'!I8</f>
        <v>2</v>
      </c>
      <c r="E27" s="187">
        <f>'Sales Price Sheet'!D27</f>
        <v>1.5</v>
      </c>
      <c r="F27" s="187">
        <f t="shared" si="1"/>
        <v>300</v>
      </c>
      <c r="G27" s="309"/>
      <c r="H27" s="240">
        <f t="shared" si="0"/>
        <v>0</v>
      </c>
    </row>
    <row r="28" spans="2:9">
      <c r="B28" s="210" t="s">
        <v>229</v>
      </c>
      <c r="C28" s="207">
        <v>100</v>
      </c>
      <c r="D28" s="207">
        <f>'Direct Seeded Cost Sheet'!J21</f>
        <v>1</v>
      </c>
      <c r="E28" s="187">
        <f>'Sales Price Sheet'!D28</f>
        <v>1</v>
      </c>
      <c r="F28" s="187">
        <f t="shared" si="1"/>
        <v>100</v>
      </c>
      <c r="G28" s="309"/>
      <c r="H28" s="240">
        <f t="shared" si="0"/>
        <v>0</v>
      </c>
    </row>
    <row r="29" spans="2:9" ht="15.75">
      <c r="B29" s="26" t="s">
        <v>288</v>
      </c>
      <c r="C29" s="207">
        <v>150</v>
      </c>
      <c r="D29" s="207">
        <f>'Direct Seeded Cost Sheet'!J22</f>
        <v>1</v>
      </c>
      <c r="E29" s="187">
        <f>'Sales Price Sheet'!D29</f>
        <v>1</v>
      </c>
      <c r="F29" s="187">
        <f t="shared" si="1"/>
        <v>150</v>
      </c>
      <c r="G29" s="309"/>
      <c r="H29" s="240">
        <f t="shared" si="0"/>
        <v>0</v>
      </c>
    </row>
    <row r="30" spans="2:9" ht="15.75">
      <c r="B30" s="26" t="s">
        <v>230</v>
      </c>
      <c r="C30" s="207">
        <v>150</v>
      </c>
      <c r="D30" s="207">
        <f>'Transplant Seed Cost Sheet'!I9</f>
        <v>2</v>
      </c>
      <c r="E30" s="187">
        <f>'Sales Price Sheet'!D30</f>
        <v>1</v>
      </c>
      <c r="F30" s="187">
        <f t="shared" si="1"/>
        <v>300</v>
      </c>
      <c r="G30" s="309"/>
      <c r="H30" s="240">
        <f t="shared" si="0"/>
        <v>0</v>
      </c>
    </row>
    <row r="31" spans="2:9" ht="15.75">
      <c r="B31" s="26" t="s">
        <v>231</v>
      </c>
      <c r="C31" s="207">
        <v>75</v>
      </c>
      <c r="D31" s="207">
        <v>1</v>
      </c>
      <c r="E31" s="187">
        <f>'Sales Price Sheet'!D31</f>
        <v>1.2</v>
      </c>
      <c r="F31" s="187">
        <f t="shared" si="1"/>
        <v>90</v>
      </c>
      <c r="G31" s="309"/>
      <c r="H31" s="240">
        <f t="shared" si="0"/>
        <v>0</v>
      </c>
      <c r="I31" t="s">
        <v>331</v>
      </c>
    </row>
    <row r="32" spans="2:9" ht="15.75">
      <c r="B32" s="26" t="s">
        <v>332</v>
      </c>
      <c r="C32" s="207">
        <v>30</v>
      </c>
      <c r="D32" s="207">
        <f>'Direct Seeded Cost Sheet'!J24</f>
        <v>3</v>
      </c>
      <c r="E32" s="187">
        <f>'Sales Price Sheet'!D32</f>
        <v>2</v>
      </c>
      <c r="F32" s="187">
        <f t="shared" si="1"/>
        <v>180</v>
      </c>
      <c r="G32" s="309">
        <v>5</v>
      </c>
      <c r="H32" s="240">
        <f t="shared" si="0"/>
        <v>900</v>
      </c>
    </row>
    <row r="33" spans="2:9" ht="15.75">
      <c r="B33" s="26" t="s">
        <v>232</v>
      </c>
      <c r="C33" s="207">
        <v>120</v>
      </c>
      <c r="D33" s="207">
        <f>'Transplant Seed Cost Sheet'!I9</f>
        <v>2</v>
      </c>
      <c r="E33" s="187">
        <f>'Sales Price Sheet'!D33</f>
        <v>1</v>
      </c>
      <c r="F33" s="187">
        <f t="shared" si="1"/>
        <v>240</v>
      </c>
      <c r="G33" s="309"/>
      <c r="H33" s="240">
        <f t="shared" si="0"/>
        <v>0</v>
      </c>
    </row>
    <row r="34" spans="2:9" ht="15.75">
      <c r="B34" s="26" t="s">
        <v>233</v>
      </c>
      <c r="C34" s="207">
        <v>120</v>
      </c>
      <c r="D34" s="207">
        <f>'Transplant Seed Cost Sheet'!I10</f>
        <v>1.5</v>
      </c>
      <c r="E34" s="187">
        <f>'Sales Price Sheet'!D34</f>
        <v>1</v>
      </c>
      <c r="F34" s="187">
        <f t="shared" si="1"/>
        <v>180</v>
      </c>
      <c r="G34" s="309"/>
      <c r="H34" s="240">
        <f t="shared" si="0"/>
        <v>0</v>
      </c>
    </row>
    <row r="35" spans="2:9" ht="15.75">
      <c r="B35" s="26" t="s">
        <v>234</v>
      </c>
      <c r="C35" s="207">
        <v>115</v>
      </c>
      <c r="D35" s="207">
        <f>'Transplant Seed Cost Sheet'!I11</f>
        <v>1.5</v>
      </c>
      <c r="E35" s="187">
        <f>'Sales Price Sheet'!D35</f>
        <v>2.5</v>
      </c>
      <c r="F35" s="187">
        <f t="shared" si="1"/>
        <v>431.25</v>
      </c>
      <c r="G35" s="309">
        <v>10</v>
      </c>
      <c r="H35" s="240">
        <f t="shared" si="0"/>
        <v>4312.5</v>
      </c>
    </row>
    <row r="36" spans="2:9">
      <c r="B36" s="238" t="s">
        <v>235</v>
      </c>
      <c r="C36" s="207">
        <v>75</v>
      </c>
      <c r="D36" s="207">
        <f>'Direct Seeded Cost Sheet'!J25</f>
        <v>3</v>
      </c>
      <c r="E36" s="187">
        <f>'Sales Price Sheet'!D36</f>
        <v>1</v>
      </c>
      <c r="F36" s="187">
        <f t="shared" si="1"/>
        <v>225</v>
      </c>
      <c r="G36" s="309"/>
      <c r="H36" s="240">
        <f t="shared" si="0"/>
        <v>0</v>
      </c>
    </row>
    <row r="37" spans="2:9">
      <c r="B37" s="238" t="s">
        <v>236</v>
      </c>
      <c r="C37" s="207">
        <v>75</v>
      </c>
      <c r="D37" s="207">
        <f>'Direct Seeded Cost Sheet'!J26</f>
        <v>3</v>
      </c>
      <c r="E37" s="187">
        <f>'Sales Price Sheet'!D37</f>
        <v>1.25</v>
      </c>
      <c r="F37" s="187">
        <f t="shared" si="1"/>
        <v>281.25</v>
      </c>
      <c r="G37" s="309"/>
      <c r="H37" s="240">
        <f t="shared" si="0"/>
        <v>0</v>
      </c>
    </row>
    <row r="38" spans="2:9" ht="15.75" thickBot="1">
      <c r="B38" s="242" t="s">
        <v>237</v>
      </c>
      <c r="C38" s="215">
        <v>40</v>
      </c>
      <c r="D38" s="215">
        <f>'Transplant Seed Cost Sheet'!I13</f>
        <v>1</v>
      </c>
      <c r="E38" s="204">
        <f>'Sales Price Sheet'!D38</f>
        <v>5</v>
      </c>
      <c r="F38" s="204">
        <f t="shared" si="1"/>
        <v>200</v>
      </c>
      <c r="G38" s="310">
        <v>2</v>
      </c>
      <c r="H38" s="243">
        <f t="shared" si="0"/>
        <v>400</v>
      </c>
      <c r="I38" t="s">
        <v>333</v>
      </c>
    </row>
    <row r="39" spans="2:9" ht="15.75" thickTop="1">
      <c r="B39" s="235" t="s">
        <v>336</v>
      </c>
      <c r="C39" s="118"/>
      <c r="D39" s="118"/>
      <c r="E39" s="146"/>
      <c r="F39" s="146" t="s">
        <v>268</v>
      </c>
      <c r="G39" s="241">
        <f>SUM(G4:G38)</f>
        <v>75</v>
      </c>
      <c r="H39" s="146">
        <f>SUM(H4:H38)</f>
        <v>26364</v>
      </c>
    </row>
    <row r="40" spans="2:9">
      <c r="B40" s="237" t="s">
        <v>368</v>
      </c>
      <c r="C40" s="33"/>
      <c r="D40" s="33"/>
      <c r="E40" s="4"/>
      <c r="F40" s="4"/>
      <c r="G40" s="4"/>
      <c r="H40" s="5"/>
    </row>
    <row r="41" spans="2:9">
      <c r="C41" s="34"/>
      <c r="D41" s="34"/>
      <c r="E41" s="34"/>
      <c r="F41" s="3"/>
      <c r="G41" s="34"/>
      <c r="H41" s="3"/>
    </row>
    <row r="42" spans="2:9">
      <c r="B42" s="32" t="s">
        <v>201</v>
      </c>
      <c r="C42" s="33"/>
      <c r="D42" s="34"/>
      <c r="E42" s="34"/>
      <c r="F42" s="3"/>
      <c r="G42" s="34"/>
      <c r="H42" s="3"/>
    </row>
    <row r="43" spans="2:9" ht="15.75">
      <c r="B43" s="26" t="s">
        <v>204</v>
      </c>
      <c r="C43" s="35" t="s">
        <v>203</v>
      </c>
      <c r="D43" s="34"/>
      <c r="E43" s="34"/>
      <c r="F43" s="3"/>
      <c r="G43" s="34"/>
      <c r="H43" s="3"/>
    </row>
    <row r="44" spans="2:9" ht="15.75">
      <c r="B44" s="26" t="s">
        <v>334</v>
      </c>
      <c r="C44" s="35" t="s">
        <v>216</v>
      </c>
      <c r="D44" s="34"/>
      <c r="E44" s="34"/>
      <c r="F44" s="3"/>
      <c r="G44" s="34"/>
      <c r="H44" s="3"/>
    </row>
    <row r="45" spans="2:9" ht="15.75">
      <c r="B45" s="26" t="s">
        <v>398</v>
      </c>
      <c r="C45" s="35" t="s">
        <v>395</v>
      </c>
      <c r="D45" s="34"/>
      <c r="E45" s="34"/>
      <c r="G45" s="34"/>
    </row>
    <row r="46" spans="2:9" ht="15.75">
      <c r="B46" s="26" t="s">
        <v>397</v>
      </c>
      <c r="C46" s="35" t="s">
        <v>396</v>
      </c>
      <c r="D46" s="34"/>
      <c r="E46" s="34"/>
      <c r="G46" s="34"/>
    </row>
    <row r="47" spans="2:9">
      <c r="B47" s="25" t="s">
        <v>455</v>
      </c>
      <c r="C47" s="295" t="s">
        <v>399</v>
      </c>
      <c r="D47" s="34"/>
      <c r="E47" s="34"/>
      <c r="G47" s="34"/>
    </row>
    <row r="48" spans="2:9">
      <c r="D48" s="34"/>
      <c r="E48" s="34"/>
      <c r="F48" s="3"/>
      <c r="G48" s="34"/>
      <c r="H48" s="3"/>
    </row>
    <row r="49" spans="2:7" ht="15.75">
      <c r="B49" s="26" t="s">
        <v>335</v>
      </c>
      <c r="C49" s="35" t="s">
        <v>218</v>
      </c>
      <c r="D49" s="34"/>
      <c r="E49" s="34"/>
      <c r="G49" s="34"/>
    </row>
    <row r="50" spans="2:7">
      <c r="C50" s="34"/>
      <c r="D50" s="34"/>
      <c r="E50" s="34"/>
      <c r="G50" s="34"/>
    </row>
    <row r="51" spans="2:7">
      <c r="C51" s="34"/>
      <c r="D51" s="34"/>
      <c r="E51" s="34"/>
      <c r="G51" s="34"/>
    </row>
    <row r="52" spans="2:7">
      <c r="C52" s="34"/>
      <c r="D52" s="34"/>
      <c r="E52" s="34"/>
      <c r="G52" s="34"/>
    </row>
    <row r="53" spans="2:7">
      <c r="C53" s="34"/>
      <c r="D53" s="34"/>
      <c r="E53" s="34"/>
      <c r="G53" s="34"/>
    </row>
    <row r="54" spans="2:7">
      <c r="C54" s="34"/>
      <c r="D54" s="34"/>
      <c r="E54" s="34"/>
      <c r="G54" s="34"/>
    </row>
    <row r="55" spans="2:7">
      <c r="C55" s="34"/>
      <c r="D55" s="34"/>
      <c r="E55" s="34"/>
      <c r="G55" s="34"/>
    </row>
    <row r="56" spans="2:7">
      <c r="C56" s="34"/>
      <c r="D56" s="34"/>
      <c r="E56" s="34"/>
      <c r="G56" s="34"/>
    </row>
    <row r="57" spans="2:7">
      <c r="C57" s="34"/>
      <c r="D57" s="34"/>
      <c r="E57" s="34"/>
      <c r="G57" s="34"/>
    </row>
    <row r="58" spans="2:7">
      <c r="C58" s="34"/>
      <c r="D58" s="34"/>
      <c r="E58" s="34"/>
      <c r="G58" s="34"/>
    </row>
    <row r="59" spans="2:7">
      <c r="C59" s="34"/>
      <c r="D59" s="34"/>
      <c r="E59" s="34"/>
      <c r="G59" s="34"/>
    </row>
    <row r="60" spans="2:7">
      <c r="C60" s="34"/>
      <c r="D60" s="34"/>
      <c r="E60" s="34"/>
      <c r="G60" s="34"/>
    </row>
    <row r="61" spans="2:7">
      <c r="C61" s="34"/>
      <c r="D61" s="34"/>
      <c r="E61" s="34"/>
      <c r="G61" s="34"/>
    </row>
    <row r="62" spans="2:7">
      <c r="C62" s="34"/>
      <c r="D62" s="34"/>
      <c r="E62" s="34"/>
      <c r="G62" s="34"/>
    </row>
    <row r="63" spans="2:7">
      <c r="C63" s="34"/>
      <c r="D63" s="34"/>
      <c r="E63" s="34"/>
      <c r="G63" s="34"/>
    </row>
  </sheetData>
  <mergeCells count="2">
    <mergeCell ref="B2:H2"/>
    <mergeCell ref="B1:H1"/>
  </mergeCells>
  <hyperlinks>
    <hyperlink ref="C44" r:id="rId1"/>
    <hyperlink ref="C47" r:id="rId2"/>
    <hyperlink ref="C46" r:id="rId3"/>
    <hyperlink ref="C45" r:id="rId4"/>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63"/>
  <sheetViews>
    <sheetView workbookViewId="0">
      <selection activeCell="G36" sqref="G36"/>
    </sheetView>
  </sheetViews>
  <sheetFormatPr defaultRowHeight="15"/>
  <cols>
    <col min="2" max="2" width="33.5703125" style="25" customWidth="1"/>
    <col min="3" max="4" width="14.7109375" style="23" customWidth="1"/>
    <col min="5" max="6" width="14.7109375" customWidth="1"/>
    <col min="7" max="7" width="21.85546875" customWidth="1"/>
    <col min="8" max="8" width="14.7109375" customWidth="1"/>
    <col min="12" max="12" width="10.140625" bestFit="1" customWidth="1"/>
    <col min="13" max="13" width="2.140625" customWidth="1"/>
    <col min="14" max="14" width="10.140625" bestFit="1" customWidth="1"/>
    <col min="17" max="17" width="10.5703125" customWidth="1"/>
    <col min="18" max="18" width="11.85546875" customWidth="1"/>
  </cols>
  <sheetData>
    <row r="1" spans="2:15" ht="55.5" customHeight="1">
      <c r="B1" s="395" t="s">
        <v>482</v>
      </c>
      <c r="C1" s="395"/>
      <c r="D1" s="395"/>
      <c r="E1" s="395"/>
      <c r="F1" s="395"/>
      <c r="G1" s="395"/>
      <c r="H1" s="395"/>
    </row>
    <row r="2" spans="2:15" ht="21" customHeight="1" thickBot="1">
      <c r="B2" s="396" t="s">
        <v>453</v>
      </c>
      <c r="C2" s="397"/>
      <c r="D2" s="397"/>
      <c r="E2" s="397"/>
      <c r="F2" s="397"/>
      <c r="G2" s="397"/>
      <c r="H2" s="397"/>
    </row>
    <row r="3" spans="2:15" ht="76.5" customHeight="1" thickBot="1">
      <c r="B3" s="360" t="s">
        <v>152</v>
      </c>
      <c r="C3" s="361" t="s">
        <v>404</v>
      </c>
      <c r="D3" s="361" t="s">
        <v>402</v>
      </c>
      <c r="E3" s="362" t="s">
        <v>337</v>
      </c>
      <c r="F3" s="363" t="s">
        <v>401</v>
      </c>
      <c r="G3" s="194" t="s">
        <v>448</v>
      </c>
      <c r="H3" s="364" t="s">
        <v>403</v>
      </c>
      <c r="I3" s="294"/>
      <c r="J3" s="294"/>
      <c r="K3" s="294"/>
      <c r="L3" s="294"/>
      <c r="M3" s="294"/>
      <c r="N3" s="294"/>
      <c r="O3" s="294"/>
    </row>
    <row r="4" spans="2:15" ht="15.75">
      <c r="B4" s="26" t="s">
        <v>372</v>
      </c>
      <c r="C4" s="207">
        <v>45</v>
      </c>
      <c r="D4" s="207">
        <f>'Direct Seeded Cost Sheet'!J3</f>
        <v>1</v>
      </c>
      <c r="E4" s="187">
        <f>'Sales Price Sheet'!D4</f>
        <v>1</v>
      </c>
      <c r="F4" s="187">
        <f>C4*D4*E4</f>
        <v>45</v>
      </c>
      <c r="G4" s="309"/>
      <c r="H4" s="240">
        <f t="shared" ref="H4:H38" si="0">F4*G4</f>
        <v>0</v>
      </c>
    </row>
    <row r="5" spans="2:15" ht="15.75">
      <c r="B5" s="26" t="s">
        <v>371</v>
      </c>
      <c r="C5" s="207">
        <v>80</v>
      </c>
      <c r="D5" s="207">
        <f>'Direct Seeded Cost Sheet'!J4</f>
        <v>1</v>
      </c>
      <c r="E5" s="187">
        <f>'Sales Price Sheet'!D5</f>
        <v>1</v>
      </c>
      <c r="F5" s="187">
        <f t="shared" ref="F5:F38" si="1">C5*D5*E5</f>
        <v>80</v>
      </c>
      <c r="G5" s="309"/>
      <c r="H5" s="240">
        <f t="shared" si="0"/>
        <v>0</v>
      </c>
    </row>
    <row r="6" spans="2:15" ht="15.75">
      <c r="B6" s="26" t="s">
        <v>147</v>
      </c>
      <c r="C6" s="207">
        <v>100</v>
      </c>
      <c r="D6" s="207">
        <f>'Direct Seeded Cost Sheet'!J5</f>
        <v>3</v>
      </c>
      <c r="E6" s="187">
        <f>'Sales Price Sheet'!D6</f>
        <v>1</v>
      </c>
      <c r="F6" s="187">
        <f t="shared" si="1"/>
        <v>300</v>
      </c>
      <c r="G6" s="309"/>
      <c r="H6" s="240">
        <f t="shared" si="0"/>
        <v>0</v>
      </c>
    </row>
    <row r="7" spans="2:15" ht="15.75">
      <c r="B7" s="26" t="s">
        <v>151</v>
      </c>
      <c r="C7" s="207">
        <v>50</v>
      </c>
      <c r="D7" s="207">
        <f>'Direct Seeded Cost Sheet'!J6</f>
        <v>2</v>
      </c>
      <c r="E7" s="187">
        <f>'Sales Price Sheet'!D7</f>
        <v>2</v>
      </c>
      <c r="F7" s="187">
        <f t="shared" si="1"/>
        <v>200</v>
      </c>
      <c r="G7" s="309">
        <v>2</v>
      </c>
      <c r="H7" s="240">
        <f>F7*G7</f>
        <v>400</v>
      </c>
    </row>
    <row r="8" spans="2:15" ht="15.75">
      <c r="B8" s="26" t="s">
        <v>153</v>
      </c>
      <c r="C8" s="207">
        <v>75</v>
      </c>
      <c r="D8" s="207">
        <f>'Direct Seeded Cost Sheet'!J7</f>
        <v>1</v>
      </c>
      <c r="E8" s="187">
        <f>'Sales Price Sheet'!D8</f>
        <v>4</v>
      </c>
      <c r="F8" s="187">
        <f t="shared" si="1"/>
        <v>300</v>
      </c>
      <c r="G8" s="309">
        <v>2</v>
      </c>
      <c r="H8" s="240">
        <f t="shared" si="0"/>
        <v>600</v>
      </c>
    </row>
    <row r="9" spans="2:15" ht="15.75">
      <c r="B9" s="26" t="s">
        <v>154</v>
      </c>
      <c r="C9" s="207">
        <v>201</v>
      </c>
      <c r="D9" s="207">
        <f>'Direct Seeded Cost Sheet'!J8</f>
        <v>2</v>
      </c>
      <c r="E9" s="187">
        <f>'Sales Price Sheet'!D9</f>
        <v>1</v>
      </c>
      <c r="F9" s="187">
        <f t="shared" si="1"/>
        <v>402</v>
      </c>
      <c r="G9" s="309"/>
      <c r="H9" s="240">
        <f t="shared" si="0"/>
        <v>0</v>
      </c>
    </row>
    <row r="10" spans="2:15" ht="15.75">
      <c r="B10" s="234" t="s">
        <v>338</v>
      </c>
      <c r="C10" s="207">
        <v>80</v>
      </c>
      <c r="D10" s="207">
        <f>'Direct Seeded Cost Sheet'!J9</f>
        <v>2</v>
      </c>
      <c r="E10" s="187">
        <f>'Sales Price Sheet'!D10</f>
        <v>2</v>
      </c>
      <c r="F10" s="187">
        <f t="shared" si="1"/>
        <v>320</v>
      </c>
      <c r="G10" s="309"/>
      <c r="H10" s="240">
        <f t="shared" si="0"/>
        <v>0</v>
      </c>
      <c r="I10" t="s">
        <v>339</v>
      </c>
      <c r="L10" s="2"/>
      <c r="M10" s="2"/>
    </row>
    <row r="11" spans="2:15" ht="15.75">
      <c r="B11" s="26" t="s">
        <v>155</v>
      </c>
      <c r="C11" s="207">
        <v>100</v>
      </c>
      <c r="D11" s="207">
        <f>'Direct Seeded Cost Sheet'!J10</f>
        <v>2</v>
      </c>
      <c r="E11" s="187">
        <f>'Sales Price Sheet'!D11</f>
        <v>1</v>
      </c>
      <c r="F11" s="187">
        <f t="shared" si="1"/>
        <v>200</v>
      </c>
      <c r="G11" s="309">
        <v>2</v>
      </c>
      <c r="H11" s="240">
        <f t="shared" si="0"/>
        <v>400</v>
      </c>
    </row>
    <row r="12" spans="2:15" ht="15.75">
      <c r="B12" s="26" t="s">
        <v>156</v>
      </c>
      <c r="C12" s="207">
        <v>75</v>
      </c>
      <c r="D12" s="207">
        <f>'Direct Seeded Cost Sheet'!J11</f>
        <v>1</v>
      </c>
      <c r="E12" s="187">
        <f>'Sales Price Sheet'!D12</f>
        <v>2</v>
      </c>
      <c r="F12" s="187">
        <f t="shared" si="1"/>
        <v>150</v>
      </c>
      <c r="G12" s="309">
        <v>2</v>
      </c>
      <c r="H12" s="240">
        <f t="shared" si="0"/>
        <v>300</v>
      </c>
    </row>
    <row r="13" spans="2:15">
      <c r="B13" s="209" t="s">
        <v>412</v>
      </c>
      <c r="C13" s="207">
        <v>100</v>
      </c>
      <c r="D13" s="207">
        <f>'Direct Seeded Cost Sheet'!J12</f>
        <v>2</v>
      </c>
      <c r="E13" s="187">
        <f>'Sales Price Sheet'!D13</f>
        <v>1.5</v>
      </c>
      <c r="F13" s="187">
        <f t="shared" si="1"/>
        <v>300</v>
      </c>
      <c r="G13" s="309">
        <v>2</v>
      </c>
      <c r="H13" s="240">
        <f t="shared" si="0"/>
        <v>600</v>
      </c>
    </row>
    <row r="14" spans="2:15">
      <c r="B14" s="210" t="s">
        <v>161</v>
      </c>
      <c r="C14" s="207">
        <v>180</v>
      </c>
      <c r="D14" s="207">
        <f>'Transplant Seed Cost Sheet'!I3</f>
        <v>1.5</v>
      </c>
      <c r="E14" s="187">
        <f>'Sales Price Sheet'!D14</f>
        <v>2</v>
      </c>
      <c r="F14" s="187">
        <f t="shared" si="1"/>
        <v>540</v>
      </c>
      <c r="G14" s="309"/>
      <c r="H14" s="240">
        <f t="shared" si="0"/>
        <v>0</v>
      </c>
      <c r="N14" s="2"/>
    </row>
    <row r="15" spans="2:15" ht="15.75">
      <c r="B15" s="26" t="s">
        <v>157</v>
      </c>
      <c r="C15" s="207">
        <v>120</v>
      </c>
      <c r="D15" s="207">
        <f>'Transplant Seed Cost Sheet'!I4</f>
        <v>2</v>
      </c>
      <c r="E15" s="187">
        <f>'Sales Price Sheet'!D15</f>
        <v>1</v>
      </c>
      <c r="F15" s="187">
        <f t="shared" si="1"/>
        <v>240</v>
      </c>
      <c r="G15" s="309"/>
      <c r="H15" s="240">
        <f t="shared" si="0"/>
        <v>0</v>
      </c>
    </row>
    <row r="16" spans="2:15" ht="15.75">
      <c r="B16" s="26" t="s">
        <v>340</v>
      </c>
      <c r="C16" s="207">
        <v>46</v>
      </c>
      <c r="D16" s="207">
        <f>'Direct Seeded Cost Sheet'!J13</f>
        <v>3</v>
      </c>
      <c r="E16" s="187">
        <f>'Sales Price Sheet'!D16</f>
        <v>0</v>
      </c>
      <c r="F16" s="187">
        <f t="shared" si="1"/>
        <v>0</v>
      </c>
      <c r="G16" s="309"/>
      <c r="H16" s="240">
        <f t="shared" si="0"/>
        <v>0</v>
      </c>
    </row>
    <row r="17" spans="2:9">
      <c r="B17" s="238" t="s">
        <v>158</v>
      </c>
      <c r="C17" s="207">
        <v>100</v>
      </c>
      <c r="D17" s="207">
        <f>'Direct Seeded Cost Sheet'!J14</f>
        <v>3</v>
      </c>
      <c r="E17" s="187">
        <f>'Sales Price Sheet'!D17</f>
        <v>1.5</v>
      </c>
      <c r="F17" s="187">
        <f t="shared" si="1"/>
        <v>450</v>
      </c>
      <c r="G17" s="309"/>
      <c r="H17" s="240">
        <f t="shared" si="0"/>
        <v>0</v>
      </c>
      <c r="I17" t="s">
        <v>341</v>
      </c>
    </row>
    <row r="18" spans="2:9">
      <c r="B18" s="238" t="s">
        <v>159</v>
      </c>
      <c r="C18" s="207">
        <v>120</v>
      </c>
      <c r="D18" s="207">
        <f>'Direct Seeded Cost Sheet'!J15</f>
        <v>1</v>
      </c>
      <c r="E18" s="187">
        <f>'Sales Price Sheet'!D18</f>
        <v>3</v>
      </c>
      <c r="F18" s="187">
        <f t="shared" si="1"/>
        <v>360</v>
      </c>
      <c r="G18" s="309"/>
      <c r="H18" s="240">
        <f t="shared" si="0"/>
        <v>0</v>
      </c>
    </row>
    <row r="19" spans="2:9">
      <c r="B19" s="238" t="s">
        <v>160</v>
      </c>
      <c r="C19" s="207">
        <v>120</v>
      </c>
      <c r="D19" s="207">
        <f>'Transplant Seed Cost Sheet'!I12</f>
        <v>1.5</v>
      </c>
      <c r="E19" s="187">
        <f>'Sales Price Sheet'!D19</f>
        <v>2.5</v>
      </c>
      <c r="F19" s="187">
        <f t="shared" si="1"/>
        <v>450</v>
      </c>
      <c r="G19" s="309"/>
      <c r="H19" s="240">
        <f t="shared" si="0"/>
        <v>0</v>
      </c>
      <c r="I19" t="s">
        <v>342</v>
      </c>
    </row>
    <row r="20" spans="2:9">
      <c r="B20" s="238" t="s">
        <v>188</v>
      </c>
      <c r="C20" s="207">
        <v>31</v>
      </c>
      <c r="D20" s="207">
        <f>'Transplant Seed Cost Sheet'!I5</f>
        <v>1</v>
      </c>
      <c r="E20" s="187">
        <f>'Sales Price Sheet'!D20</f>
        <v>2.5</v>
      </c>
      <c r="F20" s="187">
        <f t="shared" si="1"/>
        <v>77.5</v>
      </c>
      <c r="G20" s="309"/>
      <c r="H20" s="240">
        <f t="shared" si="0"/>
        <v>0</v>
      </c>
    </row>
    <row r="21" spans="2:9">
      <c r="B21" s="238" t="s">
        <v>239</v>
      </c>
      <c r="C21" s="207">
        <v>150</v>
      </c>
      <c r="D21" s="207">
        <f>'Direct Seeded Cost Sheet'!J16</f>
        <v>3</v>
      </c>
      <c r="E21" s="187">
        <f>'Sales Price Sheet'!D21</f>
        <v>1.29</v>
      </c>
      <c r="F21" s="187">
        <f t="shared" si="1"/>
        <v>580.5</v>
      </c>
      <c r="G21" s="309"/>
      <c r="H21" s="240">
        <f t="shared" si="0"/>
        <v>0</v>
      </c>
    </row>
    <row r="22" spans="2:9">
      <c r="B22" s="238" t="s">
        <v>187</v>
      </c>
      <c r="C22" s="207">
        <v>30</v>
      </c>
      <c r="D22" s="207">
        <f>'Direct Seeded Cost Sheet'!J17</f>
        <v>3</v>
      </c>
      <c r="E22" s="187">
        <f>'Sales Price Sheet'!D22</f>
        <v>4</v>
      </c>
      <c r="F22" s="187">
        <f t="shared" si="1"/>
        <v>360</v>
      </c>
      <c r="G22" s="309"/>
      <c r="H22" s="240">
        <f t="shared" si="0"/>
        <v>0</v>
      </c>
    </row>
    <row r="23" spans="2:9" ht="15.75">
      <c r="B23" s="26" t="s">
        <v>215</v>
      </c>
      <c r="C23" s="207">
        <v>100</v>
      </c>
      <c r="D23" s="207">
        <f>'Direct Seeded Cost Sheet'!J18</f>
        <v>2</v>
      </c>
      <c r="E23" s="187">
        <f>'Sales Price Sheet'!D23</f>
        <v>1</v>
      </c>
      <c r="F23" s="187">
        <f t="shared" si="1"/>
        <v>200</v>
      </c>
      <c r="G23" s="309">
        <v>2</v>
      </c>
      <c r="H23" s="240">
        <f t="shared" si="0"/>
        <v>400</v>
      </c>
    </row>
    <row r="24" spans="2:9" ht="15.75">
      <c r="B24" s="26" t="s">
        <v>343</v>
      </c>
      <c r="C24" s="207">
        <v>40</v>
      </c>
      <c r="D24" s="207">
        <f>'Direct Seeded Cost Sheet'!J19</f>
        <v>2</v>
      </c>
      <c r="E24" s="187">
        <f>'Sales Price Sheet'!D24</f>
        <v>2</v>
      </c>
      <c r="F24" s="187">
        <f t="shared" si="1"/>
        <v>160</v>
      </c>
      <c r="G24" s="309"/>
      <c r="H24" s="240">
        <f t="shared" si="0"/>
        <v>0</v>
      </c>
    </row>
    <row r="25" spans="2:9">
      <c r="B25" s="210" t="s">
        <v>220</v>
      </c>
      <c r="C25" s="207">
        <v>20</v>
      </c>
      <c r="D25" s="207">
        <f>'Direct Seeded Cost Sheet'!J20</f>
        <v>1</v>
      </c>
      <c r="E25" s="187">
        <f>'Sales Price Sheet'!D25</f>
        <v>2</v>
      </c>
      <c r="F25" s="187">
        <f t="shared" si="1"/>
        <v>40</v>
      </c>
      <c r="G25" s="309"/>
      <c r="H25" s="240">
        <f t="shared" si="0"/>
        <v>0</v>
      </c>
    </row>
    <row r="26" spans="2:9">
      <c r="B26" s="210" t="s">
        <v>227</v>
      </c>
      <c r="C26" s="207">
        <v>100</v>
      </c>
      <c r="D26" s="207">
        <f>'Transplant Seed Cost Sheet'!I7</f>
        <v>2</v>
      </c>
      <c r="E26" s="187">
        <f>'Sales Price Sheet'!D26</f>
        <v>2.5</v>
      </c>
      <c r="F26" s="187">
        <f t="shared" si="1"/>
        <v>500</v>
      </c>
      <c r="G26" s="309"/>
      <c r="H26" s="240">
        <f t="shared" si="0"/>
        <v>0</v>
      </c>
    </row>
    <row r="27" spans="2:9" ht="15.75">
      <c r="B27" s="26" t="s">
        <v>228</v>
      </c>
      <c r="C27" s="207">
        <v>100</v>
      </c>
      <c r="D27" s="207">
        <f>'Transplant Seed Cost Sheet'!I8</f>
        <v>2</v>
      </c>
      <c r="E27" s="187">
        <f>'Sales Price Sheet'!D27</f>
        <v>1.5</v>
      </c>
      <c r="F27" s="187">
        <f t="shared" si="1"/>
        <v>300</v>
      </c>
      <c r="G27" s="309"/>
      <c r="H27" s="240">
        <f t="shared" si="0"/>
        <v>0</v>
      </c>
    </row>
    <row r="28" spans="2:9">
      <c r="B28" s="210" t="s">
        <v>229</v>
      </c>
      <c r="C28" s="207">
        <v>100</v>
      </c>
      <c r="D28" s="207">
        <f>'Direct Seeded Cost Sheet'!J21</f>
        <v>1</v>
      </c>
      <c r="E28" s="187">
        <f>'Sales Price Sheet'!D28</f>
        <v>1</v>
      </c>
      <c r="F28" s="187">
        <f t="shared" si="1"/>
        <v>100</v>
      </c>
      <c r="G28" s="309"/>
      <c r="H28" s="240">
        <f t="shared" si="0"/>
        <v>0</v>
      </c>
    </row>
    <row r="29" spans="2:9" ht="15.75">
      <c r="B29" s="26" t="s">
        <v>288</v>
      </c>
      <c r="C29" s="207">
        <v>150</v>
      </c>
      <c r="D29" s="207">
        <f>'Direct Seeded Cost Sheet'!J22</f>
        <v>1</v>
      </c>
      <c r="E29" s="187">
        <f>'Sales Price Sheet'!D29</f>
        <v>1</v>
      </c>
      <c r="F29" s="187">
        <f t="shared" si="1"/>
        <v>150</v>
      </c>
      <c r="G29" s="309"/>
      <c r="H29" s="240">
        <f t="shared" si="0"/>
        <v>0</v>
      </c>
    </row>
    <row r="30" spans="2:9" ht="15.75">
      <c r="B30" s="26" t="s">
        <v>230</v>
      </c>
      <c r="C30" s="207">
        <v>150</v>
      </c>
      <c r="D30" s="207">
        <f>'Transplant Seed Cost Sheet'!I9</f>
        <v>2</v>
      </c>
      <c r="E30" s="187">
        <f>'Sales Price Sheet'!D30</f>
        <v>1</v>
      </c>
      <c r="F30" s="187">
        <f t="shared" si="1"/>
        <v>300</v>
      </c>
      <c r="G30" s="309"/>
      <c r="H30" s="240">
        <f t="shared" si="0"/>
        <v>0</v>
      </c>
    </row>
    <row r="31" spans="2:9" ht="15.75">
      <c r="B31" s="26" t="s">
        <v>231</v>
      </c>
      <c r="C31" s="207">
        <v>75</v>
      </c>
      <c r="D31" s="207">
        <v>1</v>
      </c>
      <c r="E31" s="187">
        <f>'Sales Price Sheet'!D31</f>
        <v>1.2</v>
      </c>
      <c r="F31" s="187">
        <f t="shared" si="1"/>
        <v>90</v>
      </c>
      <c r="G31" s="309"/>
      <c r="H31" s="240">
        <f t="shared" si="0"/>
        <v>0</v>
      </c>
      <c r="I31" t="s">
        <v>331</v>
      </c>
    </row>
    <row r="32" spans="2:9" ht="15.75">
      <c r="B32" s="26" t="s">
        <v>332</v>
      </c>
      <c r="C32" s="207">
        <v>30</v>
      </c>
      <c r="D32" s="207">
        <f>'Direct Seeded Cost Sheet'!J24</f>
        <v>3</v>
      </c>
      <c r="E32" s="187">
        <f>'Sales Price Sheet'!D32</f>
        <v>2</v>
      </c>
      <c r="F32" s="187">
        <f t="shared" si="1"/>
        <v>180</v>
      </c>
      <c r="G32" s="309"/>
      <c r="H32" s="240">
        <f t="shared" si="0"/>
        <v>0</v>
      </c>
    </row>
    <row r="33" spans="2:9" ht="15.75">
      <c r="B33" s="26" t="s">
        <v>232</v>
      </c>
      <c r="C33" s="207">
        <v>120</v>
      </c>
      <c r="D33" s="207">
        <f>'Transplant Seed Cost Sheet'!I9</f>
        <v>2</v>
      </c>
      <c r="E33" s="187">
        <f>'Sales Price Sheet'!D33</f>
        <v>1</v>
      </c>
      <c r="F33" s="187">
        <f t="shared" si="1"/>
        <v>240</v>
      </c>
      <c r="G33" s="309"/>
      <c r="H33" s="240">
        <f t="shared" si="0"/>
        <v>0</v>
      </c>
    </row>
    <row r="34" spans="2:9" ht="15.75">
      <c r="B34" s="26" t="s">
        <v>233</v>
      </c>
      <c r="C34" s="207">
        <v>120</v>
      </c>
      <c r="D34" s="207">
        <f>'Transplant Seed Cost Sheet'!I10</f>
        <v>1.5</v>
      </c>
      <c r="E34" s="187">
        <f>'Sales Price Sheet'!D34</f>
        <v>1</v>
      </c>
      <c r="F34" s="187">
        <f t="shared" si="1"/>
        <v>180</v>
      </c>
      <c r="G34" s="309">
        <v>5</v>
      </c>
      <c r="H34" s="240">
        <f t="shared" si="0"/>
        <v>900</v>
      </c>
    </row>
    <row r="35" spans="2:9" ht="15.75">
      <c r="B35" s="26" t="s">
        <v>234</v>
      </c>
      <c r="C35" s="207">
        <v>115</v>
      </c>
      <c r="D35" s="207">
        <f>'Transplant Seed Cost Sheet'!I11</f>
        <v>1.5</v>
      </c>
      <c r="E35" s="187">
        <f>'Sales Price Sheet'!D35</f>
        <v>2.5</v>
      </c>
      <c r="F35" s="187">
        <f t="shared" si="1"/>
        <v>431.25</v>
      </c>
      <c r="G35" s="309"/>
      <c r="H35" s="240">
        <f t="shared" si="0"/>
        <v>0</v>
      </c>
    </row>
    <row r="36" spans="2:9">
      <c r="B36" s="238" t="s">
        <v>235</v>
      </c>
      <c r="C36" s="207">
        <v>75</v>
      </c>
      <c r="D36" s="207">
        <f>'Direct Seeded Cost Sheet'!J25</f>
        <v>3</v>
      </c>
      <c r="E36" s="187">
        <f>'Sales Price Sheet'!D36</f>
        <v>1</v>
      </c>
      <c r="F36" s="187">
        <f t="shared" si="1"/>
        <v>225</v>
      </c>
      <c r="G36" s="309">
        <v>2</v>
      </c>
      <c r="H36" s="240">
        <f t="shared" si="0"/>
        <v>450</v>
      </c>
    </row>
    <row r="37" spans="2:9">
      <c r="B37" s="238" t="s">
        <v>236</v>
      </c>
      <c r="C37" s="207">
        <v>75</v>
      </c>
      <c r="D37" s="207">
        <f>'Direct Seeded Cost Sheet'!J26</f>
        <v>3</v>
      </c>
      <c r="E37" s="187">
        <f>'Sales Price Sheet'!D37</f>
        <v>1.25</v>
      </c>
      <c r="F37" s="187">
        <f t="shared" si="1"/>
        <v>281.25</v>
      </c>
      <c r="G37" s="309"/>
      <c r="H37" s="240">
        <f t="shared" si="0"/>
        <v>0</v>
      </c>
    </row>
    <row r="38" spans="2:9" ht="15.75" thickBot="1">
      <c r="B38" s="242" t="s">
        <v>237</v>
      </c>
      <c r="C38" s="215">
        <v>40</v>
      </c>
      <c r="D38" s="215">
        <f>'Transplant Seed Cost Sheet'!I13</f>
        <v>1</v>
      </c>
      <c r="E38" s="204">
        <f>'Sales Price Sheet'!D38</f>
        <v>5</v>
      </c>
      <c r="F38" s="324">
        <f t="shared" si="1"/>
        <v>200</v>
      </c>
      <c r="G38" s="310"/>
      <c r="H38" s="243">
        <f t="shared" si="0"/>
        <v>0</v>
      </c>
      <c r="I38" t="s">
        <v>333</v>
      </c>
    </row>
    <row r="39" spans="2:9" ht="15.75" thickTop="1">
      <c r="B39" s="235" t="s">
        <v>336</v>
      </c>
      <c r="C39" s="118"/>
      <c r="D39" s="118"/>
      <c r="E39" s="146"/>
      <c r="F39" s="146" t="s">
        <v>268</v>
      </c>
      <c r="G39" s="241">
        <f>SUM(G4:G38)</f>
        <v>19</v>
      </c>
      <c r="H39" s="146">
        <f>SUM(H4:H38)</f>
        <v>4050</v>
      </c>
    </row>
    <row r="40" spans="2:9">
      <c r="B40" s="237" t="s">
        <v>368</v>
      </c>
      <c r="D40" s="33"/>
      <c r="E40" s="4"/>
      <c r="F40" s="4"/>
      <c r="G40" s="4"/>
      <c r="H40" s="5"/>
    </row>
    <row r="41" spans="2:9">
      <c r="C41" s="33"/>
      <c r="D41" s="34"/>
      <c r="E41" s="34"/>
      <c r="F41" s="3"/>
      <c r="G41" s="34"/>
      <c r="H41" s="3"/>
    </row>
    <row r="42" spans="2:9">
      <c r="B42" s="32" t="s">
        <v>201</v>
      </c>
      <c r="C42" s="33"/>
      <c r="D42" s="34"/>
      <c r="E42" s="34"/>
      <c r="F42" s="3"/>
      <c r="G42" s="34"/>
      <c r="H42" s="3"/>
    </row>
    <row r="43" spans="2:9" ht="15.75">
      <c r="B43" s="26" t="s">
        <v>204</v>
      </c>
      <c r="C43" s="35" t="s">
        <v>203</v>
      </c>
      <c r="D43" s="34"/>
      <c r="E43" s="34"/>
      <c r="F43" s="3"/>
      <c r="G43" s="34"/>
      <c r="H43" s="3"/>
    </row>
    <row r="44" spans="2:9" ht="15.75">
      <c r="B44" s="26" t="s">
        <v>334</v>
      </c>
      <c r="C44" s="35" t="s">
        <v>216</v>
      </c>
      <c r="D44" s="34"/>
      <c r="E44" s="34"/>
      <c r="F44" s="3"/>
      <c r="G44" s="34"/>
      <c r="H44" s="3"/>
    </row>
    <row r="45" spans="2:9" ht="15.75">
      <c r="B45" s="26" t="s">
        <v>398</v>
      </c>
      <c r="C45" s="35" t="s">
        <v>395</v>
      </c>
      <c r="D45" s="34"/>
      <c r="E45" s="34"/>
      <c r="G45" s="34"/>
    </row>
    <row r="46" spans="2:9" ht="15.75">
      <c r="B46" s="26" t="s">
        <v>397</v>
      </c>
      <c r="C46" s="35" t="s">
        <v>396</v>
      </c>
      <c r="D46" s="34"/>
      <c r="E46" s="34"/>
      <c r="G46" s="34"/>
    </row>
    <row r="47" spans="2:9">
      <c r="B47" s="25" t="s">
        <v>455</v>
      </c>
      <c r="C47" s="295" t="s">
        <v>399</v>
      </c>
      <c r="D47" s="34"/>
      <c r="E47" s="34"/>
      <c r="G47" s="34"/>
    </row>
    <row r="48" spans="2:9">
      <c r="D48" s="34"/>
      <c r="E48" s="34"/>
      <c r="F48" s="3"/>
      <c r="G48" s="34"/>
      <c r="H48" s="3"/>
    </row>
    <row r="49" spans="2:7" ht="15.75">
      <c r="B49" s="26" t="s">
        <v>335</v>
      </c>
      <c r="C49" s="35" t="s">
        <v>218</v>
      </c>
      <c r="D49" s="34"/>
      <c r="E49" s="34"/>
      <c r="G49" s="34"/>
    </row>
    <row r="50" spans="2:7" ht="15.75">
      <c r="B50" s="26"/>
      <c r="C50" s="35"/>
      <c r="D50" s="34"/>
      <c r="E50" s="34"/>
      <c r="G50" s="34"/>
    </row>
    <row r="51" spans="2:7">
      <c r="C51" s="295"/>
      <c r="D51" s="34"/>
      <c r="E51" s="34"/>
      <c r="G51" s="34"/>
    </row>
    <row r="52" spans="2:7">
      <c r="C52" s="35"/>
      <c r="D52" s="34"/>
      <c r="E52" s="34"/>
      <c r="G52" s="34"/>
    </row>
    <row r="53" spans="2:7" ht="15.75">
      <c r="B53" s="26"/>
      <c r="C53" s="35"/>
      <c r="D53" s="34"/>
      <c r="E53" s="34"/>
      <c r="G53" s="34"/>
    </row>
    <row r="54" spans="2:7">
      <c r="C54" s="35"/>
      <c r="D54" s="34"/>
      <c r="E54" s="34"/>
      <c r="G54" s="34"/>
    </row>
    <row r="55" spans="2:7">
      <c r="C55" s="35"/>
      <c r="D55" s="34"/>
      <c r="E55" s="34"/>
      <c r="G55" s="34"/>
    </row>
    <row r="56" spans="2:7">
      <c r="C56" s="35"/>
      <c r="D56" s="34"/>
      <c r="E56" s="34"/>
      <c r="G56" s="34"/>
    </row>
    <row r="57" spans="2:7">
      <c r="C57" s="35"/>
      <c r="D57" s="34"/>
      <c r="E57" s="34"/>
      <c r="G57" s="34"/>
    </row>
    <row r="58" spans="2:7">
      <c r="C58" s="34"/>
      <c r="D58" s="34"/>
      <c r="E58" s="34"/>
      <c r="G58" s="34"/>
    </row>
    <row r="59" spans="2:7">
      <c r="C59" s="34"/>
      <c r="D59" s="34"/>
      <c r="E59" s="34"/>
      <c r="G59" s="34"/>
    </row>
    <row r="60" spans="2:7">
      <c r="C60" s="34"/>
      <c r="D60" s="34"/>
      <c r="E60" s="34"/>
      <c r="G60" s="34"/>
    </row>
    <row r="61" spans="2:7">
      <c r="C61" s="34"/>
      <c r="D61" s="34"/>
      <c r="E61" s="34"/>
      <c r="G61" s="34"/>
    </row>
    <row r="62" spans="2:7">
      <c r="C62" s="34"/>
      <c r="D62" s="34"/>
      <c r="E62" s="34"/>
      <c r="G62" s="34"/>
    </row>
    <row r="63" spans="2:7">
      <c r="C63" s="34"/>
      <c r="D63" s="34"/>
      <c r="E63" s="34"/>
      <c r="G63" s="34"/>
    </row>
  </sheetData>
  <mergeCells count="2">
    <mergeCell ref="B1:H1"/>
    <mergeCell ref="B2:H2"/>
  </mergeCells>
  <hyperlinks>
    <hyperlink ref="C44" r:id="rId1"/>
    <hyperlink ref="C47" r:id="rId2"/>
    <hyperlink ref="C46" r:id="rId3"/>
    <hyperlink ref="C45" r:id="rId4"/>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8"/>
  <sheetViews>
    <sheetView topLeftCell="A10" workbookViewId="0">
      <selection activeCell="J20" sqref="J20"/>
    </sheetView>
  </sheetViews>
  <sheetFormatPr defaultRowHeight="15"/>
  <cols>
    <col min="1" max="1" width="14.5703125" customWidth="1"/>
    <col min="2" max="2" width="2.5703125" customWidth="1"/>
    <col min="3" max="3" width="14" customWidth="1"/>
    <col min="4" max="4" width="71.85546875" customWidth="1"/>
    <col min="5" max="5" width="6.7109375" customWidth="1"/>
    <col min="6" max="6" width="6.85546875" customWidth="1"/>
    <col min="7" max="7" width="71.85546875" customWidth="1"/>
    <col min="8" max="8" width="3.140625" customWidth="1"/>
    <col min="11" max="11" width="18.28515625" customWidth="1"/>
    <col min="13" max="13" width="16.85546875" customWidth="1"/>
  </cols>
  <sheetData>
    <row r="1" spans="1:14" ht="15" customHeight="1">
      <c r="A1" s="400" t="s">
        <v>289</v>
      </c>
      <c r="B1" s="400"/>
      <c r="C1" s="400"/>
      <c r="D1" s="400"/>
      <c r="E1" s="400"/>
      <c r="F1" s="400"/>
      <c r="G1" s="400"/>
      <c r="H1" s="400"/>
    </row>
    <row r="2" spans="1:14" ht="15" customHeight="1">
      <c r="A2" s="400"/>
      <c r="B2" s="400"/>
      <c r="C2" s="400"/>
      <c r="D2" s="400"/>
      <c r="E2" s="400"/>
      <c r="F2" s="400"/>
      <c r="G2" s="400"/>
      <c r="H2" s="400"/>
    </row>
    <row r="3" spans="1:14">
      <c r="A3" s="398"/>
      <c r="B3" s="398"/>
      <c r="C3" s="398"/>
      <c r="D3" s="18" t="s">
        <v>345</v>
      </c>
      <c r="E3" s="399" t="s">
        <v>209</v>
      </c>
      <c r="F3" s="399"/>
      <c r="G3" s="18" t="s">
        <v>345</v>
      </c>
      <c r="H3" s="18"/>
    </row>
    <row r="4" spans="1:14">
      <c r="A4" s="36"/>
      <c r="B4" s="18"/>
      <c r="C4" s="20" t="s">
        <v>148</v>
      </c>
      <c r="D4" s="127"/>
      <c r="E4" s="36" t="s">
        <v>225</v>
      </c>
      <c r="F4" s="45">
        <v>1</v>
      </c>
      <c r="G4" s="131"/>
      <c r="H4" s="18"/>
    </row>
    <row r="5" spans="1:14">
      <c r="A5" s="43"/>
      <c r="B5" s="18"/>
      <c r="C5" s="20" t="s">
        <v>148</v>
      </c>
      <c r="D5" s="128"/>
      <c r="E5" s="18"/>
      <c r="F5" s="20" t="s">
        <v>148</v>
      </c>
      <c r="G5" s="133"/>
      <c r="H5" s="18"/>
    </row>
    <row r="6" spans="1:14">
      <c r="A6" s="43"/>
      <c r="B6" s="18"/>
      <c r="C6" s="20" t="s">
        <v>148</v>
      </c>
      <c r="D6" s="128"/>
      <c r="E6" s="18"/>
      <c r="F6" s="20" t="s">
        <v>148</v>
      </c>
      <c r="G6" s="133"/>
      <c r="H6" s="18"/>
    </row>
    <row r="7" spans="1:14">
      <c r="A7" s="43"/>
      <c r="B7" s="18"/>
      <c r="C7" s="20" t="s">
        <v>148</v>
      </c>
      <c r="D7" s="128"/>
      <c r="E7" s="18"/>
      <c r="F7" s="20" t="s">
        <v>148</v>
      </c>
      <c r="G7" s="133"/>
      <c r="H7" s="18"/>
    </row>
    <row r="8" spans="1:14">
      <c r="A8" s="43" t="s">
        <v>221</v>
      </c>
      <c r="B8" s="18"/>
      <c r="C8" s="20" t="s">
        <v>148</v>
      </c>
      <c r="D8" s="128"/>
      <c r="E8" s="18"/>
      <c r="F8" s="20" t="s">
        <v>148</v>
      </c>
      <c r="G8" s="133"/>
      <c r="H8" s="18"/>
      <c r="I8" s="357" t="s">
        <v>446</v>
      </c>
      <c r="J8" s="127"/>
      <c r="K8" s="127"/>
      <c r="L8" s="127"/>
      <c r="M8" s="127"/>
    </row>
    <row r="9" spans="1:14">
      <c r="A9" s="43"/>
      <c r="B9" s="18"/>
      <c r="C9" s="20" t="s">
        <v>148</v>
      </c>
      <c r="D9" s="128"/>
      <c r="E9" s="18"/>
      <c r="F9" s="20" t="s">
        <v>148</v>
      </c>
      <c r="G9" s="133"/>
      <c r="H9" s="18"/>
      <c r="I9" s="129" t="s">
        <v>440</v>
      </c>
      <c r="J9" s="127"/>
      <c r="K9" s="127"/>
      <c r="L9" s="127"/>
      <c r="M9" s="127"/>
    </row>
    <row r="10" spans="1:14">
      <c r="A10" s="43"/>
      <c r="B10" s="18"/>
      <c r="C10" s="20" t="s">
        <v>148</v>
      </c>
      <c r="D10" s="128"/>
      <c r="E10" s="18"/>
      <c r="F10" s="20" t="s">
        <v>148</v>
      </c>
      <c r="G10" s="133"/>
      <c r="H10" s="18"/>
      <c r="I10" s="130" t="s">
        <v>447</v>
      </c>
      <c r="J10" s="131"/>
      <c r="K10" s="131"/>
      <c r="L10" s="131"/>
      <c r="M10" s="131"/>
    </row>
    <row r="11" spans="1:14">
      <c r="A11" s="43"/>
      <c r="B11" s="18"/>
      <c r="C11" s="20" t="s">
        <v>148</v>
      </c>
      <c r="D11" s="128"/>
      <c r="E11" s="18"/>
      <c r="F11" s="20" t="s">
        <v>148</v>
      </c>
      <c r="G11" s="133"/>
      <c r="H11" s="18"/>
      <c r="I11" s="135" t="s">
        <v>444</v>
      </c>
      <c r="J11" s="123"/>
      <c r="K11" s="123"/>
      <c r="L11" s="123"/>
      <c r="M11" s="123"/>
    </row>
    <row r="12" spans="1:14">
      <c r="A12" s="43"/>
      <c r="B12" s="18"/>
      <c r="C12" s="20" t="s">
        <v>148</v>
      </c>
      <c r="D12" s="128"/>
      <c r="E12" s="18"/>
      <c r="F12" s="20" t="s">
        <v>148</v>
      </c>
      <c r="G12" s="133"/>
      <c r="H12" s="18"/>
      <c r="I12" s="136" t="s">
        <v>442</v>
      </c>
      <c r="J12" s="125"/>
      <c r="K12" s="125"/>
      <c r="L12" s="125"/>
      <c r="M12" s="125"/>
    </row>
    <row r="13" spans="1:14">
      <c r="A13" s="36"/>
      <c r="B13" s="18"/>
      <c r="C13" s="20" t="s">
        <v>148</v>
      </c>
      <c r="D13" s="128"/>
      <c r="E13" s="18"/>
      <c r="F13" s="20" t="s">
        <v>148</v>
      </c>
      <c r="G13" s="133"/>
      <c r="H13" s="18"/>
      <c r="I13" s="136" t="s">
        <v>441</v>
      </c>
      <c r="J13" s="125"/>
      <c r="K13" s="125"/>
      <c r="L13" s="125"/>
      <c r="M13" s="125"/>
    </row>
    <row r="14" spans="1:14">
      <c r="A14" s="43"/>
      <c r="B14" s="18"/>
      <c r="C14" s="20" t="s">
        <v>148</v>
      </c>
      <c r="D14" s="127"/>
      <c r="E14" s="36" t="s">
        <v>225</v>
      </c>
      <c r="F14" s="45">
        <v>2</v>
      </c>
      <c r="G14" s="131"/>
      <c r="H14" s="18"/>
      <c r="I14" s="358" t="s">
        <v>443</v>
      </c>
    </row>
    <row r="15" spans="1:14">
      <c r="A15" s="43"/>
      <c r="B15" s="18"/>
      <c r="C15" s="20" t="s">
        <v>148</v>
      </c>
      <c r="D15" s="356"/>
      <c r="E15" s="18"/>
      <c r="F15" s="20" t="s">
        <v>148</v>
      </c>
      <c r="G15" s="132"/>
      <c r="H15" s="18"/>
      <c r="I15" s="29" t="s">
        <v>445</v>
      </c>
      <c r="N15" s="138"/>
    </row>
    <row r="16" spans="1:14">
      <c r="A16" s="43"/>
      <c r="B16" s="18"/>
      <c r="C16" s="20" t="s">
        <v>148</v>
      </c>
      <c r="D16" s="128"/>
      <c r="E16" s="18"/>
      <c r="F16" s="20" t="s">
        <v>148</v>
      </c>
      <c r="G16" s="133"/>
      <c r="H16" s="18"/>
      <c r="N16" s="138"/>
    </row>
    <row r="17" spans="1:13">
      <c r="A17" s="43"/>
      <c r="B17" s="18"/>
      <c r="C17" s="20" t="s">
        <v>148</v>
      </c>
      <c r="D17" s="128"/>
      <c r="E17" s="18"/>
      <c r="F17" s="20" t="s">
        <v>148</v>
      </c>
      <c r="G17" s="133"/>
      <c r="H17" s="18"/>
      <c r="J17" s="138"/>
      <c r="K17" s="138"/>
      <c r="L17" s="138"/>
      <c r="M17" s="138"/>
    </row>
    <row r="18" spans="1:13">
      <c r="A18" s="43" t="s">
        <v>222</v>
      </c>
      <c r="B18" s="18"/>
      <c r="C18" s="20" t="s">
        <v>148</v>
      </c>
      <c r="D18" s="128"/>
      <c r="E18" s="18"/>
      <c r="F18" s="20" t="s">
        <v>148</v>
      </c>
      <c r="G18" s="133"/>
      <c r="H18" s="18"/>
    </row>
    <row r="19" spans="1:13">
      <c r="A19" s="43"/>
      <c r="B19" s="18"/>
      <c r="C19" s="20" t="s">
        <v>148</v>
      </c>
      <c r="D19" s="128"/>
      <c r="E19" s="18"/>
      <c r="F19" s="20" t="s">
        <v>148</v>
      </c>
      <c r="G19" s="133"/>
      <c r="H19" s="18"/>
    </row>
    <row r="20" spans="1:13">
      <c r="A20" s="43"/>
      <c r="B20" s="18"/>
      <c r="C20" s="20" t="s">
        <v>148</v>
      </c>
      <c r="D20" s="128"/>
      <c r="E20" s="18"/>
      <c r="F20" s="20" t="s">
        <v>148</v>
      </c>
      <c r="G20" s="133"/>
      <c r="H20" s="18"/>
    </row>
    <row r="21" spans="1:13">
      <c r="A21" s="43"/>
      <c r="B21" s="18"/>
      <c r="C21" s="20" t="s">
        <v>148</v>
      </c>
      <c r="D21" s="128"/>
      <c r="E21" s="18"/>
      <c r="F21" s="20" t="s">
        <v>148</v>
      </c>
      <c r="G21" s="133"/>
      <c r="H21" s="18"/>
    </row>
    <row r="22" spans="1:13">
      <c r="A22" s="43"/>
      <c r="B22" s="18"/>
      <c r="C22" s="20" t="s">
        <v>148</v>
      </c>
      <c r="D22" s="128"/>
      <c r="E22" s="18"/>
      <c r="F22" s="20" t="s">
        <v>148</v>
      </c>
      <c r="G22" s="133"/>
      <c r="H22" s="18"/>
    </row>
    <row r="23" spans="1:13">
      <c r="A23" s="43"/>
      <c r="B23" s="18"/>
      <c r="C23" s="20" t="s">
        <v>148</v>
      </c>
      <c r="D23" s="128"/>
      <c r="E23" s="18"/>
      <c r="F23" s="20" t="s">
        <v>148</v>
      </c>
      <c r="G23" s="133"/>
      <c r="H23" s="18"/>
    </row>
    <row r="24" spans="1:13">
      <c r="A24" s="43"/>
      <c r="B24" s="18"/>
      <c r="C24" s="20"/>
      <c r="D24" s="28"/>
      <c r="E24" s="18"/>
      <c r="F24" s="20"/>
      <c r="G24" s="28"/>
      <c r="H24" s="18"/>
    </row>
    <row r="25" spans="1:13" ht="44.25">
      <c r="A25" s="43"/>
      <c r="B25" s="18"/>
      <c r="C25" s="18" t="s">
        <v>177</v>
      </c>
      <c r="D25" s="28" t="s">
        <v>178</v>
      </c>
      <c r="E25" s="18"/>
      <c r="F25" s="18"/>
      <c r="G25" s="28" t="s">
        <v>178</v>
      </c>
      <c r="H25" s="18"/>
    </row>
    <row r="26" spans="1:13">
      <c r="A26" s="43"/>
      <c r="B26" s="18"/>
      <c r="C26" s="20" t="s">
        <v>148</v>
      </c>
      <c r="D26" s="125"/>
      <c r="E26" s="36" t="s">
        <v>226</v>
      </c>
      <c r="F26" s="45">
        <v>1</v>
      </c>
      <c r="G26" s="123"/>
      <c r="H26" s="18"/>
    </row>
    <row r="27" spans="1:13">
      <c r="A27" s="43"/>
      <c r="B27" s="18"/>
      <c r="C27" s="20" t="s">
        <v>148</v>
      </c>
      <c r="D27" s="125"/>
      <c r="E27" s="18"/>
      <c r="F27" s="20" t="s">
        <v>148</v>
      </c>
      <c r="G27" s="124"/>
      <c r="H27" s="18"/>
    </row>
    <row r="28" spans="1:13">
      <c r="A28" s="43"/>
      <c r="B28" s="18"/>
      <c r="C28" s="20" t="s">
        <v>148</v>
      </c>
      <c r="D28" s="126"/>
      <c r="E28" s="18"/>
      <c r="F28" s="20" t="s">
        <v>148</v>
      </c>
      <c r="G28" s="124"/>
      <c r="H28" s="18"/>
    </row>
    <row r="29" spans="1:13">
      <c r="A29" s="43"/>
      <c r="B29" s="18"/>
      <c r="C29" s="20" t="s">
        <v>148</v>
      </c>
      <c r="D29" s="126"/>
      <c r="E29" s="18"/>
      <c r="F29" s="20" t="s">
        <v>148</v>
      </c>
      <c r="G29" s="124"/>
      <c r="H29" s="18"/>
    </row>
    <row r="30" spans="1:13">
      <c r="A30" s="43" t="s">
        <v>224</v>
      </c>
      <c r="B30" s="18"/>
      <c r="C30" s="20" t="s">
        <v>148</v>
      </c>
      <c r="D30" s="126"/>
      <c r="E30" s="18"/>
      <c r="F30" s="20" t="s">
        <v>148</v>
      </c>
      <c r="G30" s="124"/>
      <c r="H30" s="18"/>
    </row>
    <row r="31" spans="1:13">
      <c r="A31" s="43"/>
      <c r="B31" s="18"/>
      <c r="C31" s="20" t="s">
        <v>148</v>
      </c>
      <c r="D31" s="126"/>
      <c r="E31" s="18"/>
      <c r="F31" s="20" t="s">
        <v>148</v>
      </c>
      <c r="G31" s="124"/>
      <c r="H31" s="18"/>
    </row>
    <row r="32" spans="1:13">
      <c r="A32" s="43"/>
      <c r="B32" s="18"/>
      <c r="C32" s="20" t="s">
        <v>148</v>
      </c>
      <c r="D32" s="126"/>
      <c r="E32" s="18"/>
      <c r="F32" s="20" t="s">
        <v>148</v>
      </c>
      <c r="G32" s="124"/>
      <c r="H32" s="18"/>
    </row>
    <row r="33" spans="1:8">
      <c r="A33" s="43"/>
      <c r="B33" s="18"/>
      <c r="C33" s="20" t="s">
        <v>148</v>
      </c>
      <c r="D33" s="126"/>
      <c r="E33" s="18"/>
      <c r="F33" s="20" t="s">
        <v>148</v>
      </c>
      <c r="G33" s="124"/>
      <c r="H33" s="18"/>
    </row>
    <row r="34" spans="1:8">
      <c r="A34" s="43"/>
      <c r="B34" s="18"/>
      <c r="C34" s="20" t="s">
        <v>148</v>
      </c>
      <c r="D34" s="137"/>
      <c r="E34" s="18"/>
      <c r="F34" s="20" t="s">
        <v>148</v>
      </c>
      <c r="G34" s="124"/>
      <c r="H34" s="18"/>
    </row>
    <row r="35" spans="1:8">
      <c r="A35" s="43"/>
      <c r="B35" s="18"/>
      <c r="C35" s="20" t="s">
        <v>148</v>
      </c>
      <c r="D35" s="137"/>
      <c r="E35" s="18"/>
      <c r="F35" s="20" t="s">
        <v>148</v>
      </c>
      <c r="G35" s="124"/>
      <c r="H35" s="18"/>
    </row>
    <row r="36" spans="1:8">
      <c r="A36" s="43"/>
      <c r="B36" s="18"/>
      <c r="C36" s="20" t="s">
        <v>148</v>
      </c>
      <c r="D36" s="125"/>
      <c r="E36" s="36" t="s">
        <v>226</v>
      </c>
      <c r="F36" s="45">
        <v>2</v>
      </c>
      <c r="G36" s="123"/>
      <c r="H36" s="18"/>
    </row>
    <row r="37" spans="1:8">
      <c r="A37" s="43"/>
      <c r="B37" s="18"/>
      <c r="C37" s="20" t="s">
        <v>148</v>
      </c>
      <c r="D37" s="359"/>
      <c r="E37" s="18"/>
      <c r="F37" s="20" t="s">
        <v>148</v>
      </c>
      <c r="G37" s="134"/>
      <c r="H37" s="18"/>
    </row>
    <row r="38" spans="1:8">
      <c r="A38" s="43"/>
      <c r="B38" s="18"/>
      <c r="C38" s="20" t="s">
        <v>148</v>
      </c>
      <c r="D38" s="126"/>
      <c r="E38" s="18"/>
      <c r="F38" s="20" t="s">
        <v>148</v>
      </c>
      <c r="G38" s="124"/>
      <c r="H38" s="18"/>
    </row>
    <row r="39" spans="1:8">
      <c r="A39" s="43"/>
      <c r="B39" s="18"/>
      <c r="C39" s="20" t="s">
        <v>148</v>
      </c>
      <c r="D39" s="126"/>
      <c r="E39" s="18"/>
      <c r="F39" s="20" t="s">
        <v>148</v>
      </c>
      <c r="G39" s="124"/>
      <c r="H39" s="18"/>
    </row>
    <row r="40" spans="1:8">
      <c r="A40" s="43" t="s">
        <v>223</v>
      </c>
      <c r="B40" s="18"/>
      <c r="C40" s="20" t="s">
        <v>148</v>
      </c>
      <c r="D40" s="126"/>
      <c r="E40" s="18"/>
      <c r="F40" s="20" t="s">
        <v>148</v>
      </c>
      <c r="G40" s="124"/>
      <c r="H40" s="18"/>
    </row>
    <row r="41" spans="1:8">
      <c r="A41" s="43"/>
      <c r="B41" s="18"/>
      <c r="C41" s="20" t="s">
        <v>148</v>
      </c>
      <c r="D41" s="126"/>
      <c r="E41" s="18"/>
      <c r="F41" s="20" t="s">
        <v>148</v>
      </c>
      <c r="G41" s="124"/>
      <c r="H41" s="18"/>
    </row>
    <row r="42" spans="1:8">
      <c r="A42" s="43"/>
      <c r="B42" s="18"/>
      <c r="C42" s="20" t="s">
        <v>148</v>
      </c>
      <c r="D42" s="126"/>
      <c r="E42" s="18"/>
      <c r="F42" s="20" t="s">
        <v>148</v>
      </c>
      <c r="G42" s="124"/>
      <c r="H42" s="18"/>
    </row>
    <row r="43" spans="1:8">
      <c r="A43" s="43"/>
      <c r="B43" s="18"/>
      <c r="C43" s="20" t="s">
        <v>148</v>
      </c>
      <c r="D43" s="126"/>
      <c r="E43" s="18"/>
      <c r="F43" s="20" t="s">
        <v>148</v>
      </c>
      <c r="G43" s="124"/>
      <c r="H43" s="18"/>
    </row>
    <row r="44" spans="1:8">
      <c r="A44" s="43"/>
      <c r="B44" s="18"/>
      <c r="C44" s="20" t="s">
        <v>148</v>
      </c>
      <c r="D44" s="126"/>
      <c r="E44" s="18"/>
      <c r="F44" s="20" t="s">
        <v>148</v>
      </c>
      <c r="G44" s="124"/>
      <c r="H44" s="18"/>
    </row>
    <row r="45" spans="1:8">
      <c r="A45" s="43"/>
      <c r="B45" s="18"/>
      <c r="C45" s="20" t="s">
        <v>148</v>
      </c>
      <c r="D45" s="126"/>
      <c r="E45" s="18"/>
      <c r="F45" s="20" t="s">
        <v>148</v>
      </c>
      <c r="G45" s="124"/>
      <c r="H45" s="18"/>
    </row>
    <row r="46" spans="1:8">
      <c r="A46" s="43"/>
      <c r="B46" s="18"/>
      <c r="C46" s="20"/>
      <c r="D46" s="28"/>
      <c r="E46" s="18"/>
      <c r="F46" s="20"/>
      <c r="G46" s="28"/>
      <c r="H46" s="18"/>
    </row>
    <row r="47" spans="1:8" ht="44.25">
      <c r="A47" s="43"/>
      <c r="B47" s="18"/>
      <c r="C47" s="18" t="s">
        <v>177</v>
      </c>
      <c r="D47" s="28" t="s">
        <v>178</v>
      </c>
      <c r="E47" s="18"/>
      <c r="F47" s="18" t="s">
        <v>177</v>
      </c>
      <c r="G47" s="28" t="s">
        <v>178</v>
      </c>
      <c r="H47" s="18"/>
    </row>
    <row r="48" spans="1:8">
      <c r="C48" s="22"/>
    </row>
  </sheetData>
  <mergeCells count="3">
    <mergeCell ref="A3:C3"/>
    <mergeCell ref="E3:F3"/>
    <mergeCell ref="A1:H2"/>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5"/>
  <sheetViews>
    <sheetView zoomScale="90" zoomScaleNormal="90" workbookViewId="0">
      <selection activeCell="A24" sqref="A24"/>
    </sheetView>
  </sheetViews>
  <sheetFormatPr defaultRowHeight="15"/>
  <cols>
    <col min="1" max="1" width="9.140625" style="19"/>
    <col min="2" max="2" width="2.5703125" style="19" customWidth="1"/>
    <col min="3" max="3" width="14" style="19" customWidth="1"/>
    <col min="4" max="4" width="71.85546875" style="19" customWidth="1"/>
    <col min="5" max="5" width="2.42578125" style="19" customWidth="1"/>
    <col min="6" max="6" width="9.28515625" style="19" customWidth="1"/>
    <col min="7" max="7" width="71.85546875" style="19" customWidth="1"/>
    <col min="8" max="8" width="3.140625" style="19" customWidth="1"/>
    <col min="9" max="9" width="4.42578125" style="19" customWidth="1"/>
    <col min="10" max="260" width="9.140625" style="19"/>
    <col min="261" max="261" width="71.85546875" style="19" customWidth="1"/>
    <col min="262" max="262" width="9.42578125" style="19" customWidth="1"/>
    <col min="263" max="263" width="72.140625" style="19" customWidth="1"/>
    <col min="264" max="516" width="9.140625" style="19"/>
    <col min="517" max="517" width="71.85546875" style="19" customWidth="1"/>
    <col min="518" max="518" width="9.42578125" style="19" customWidth="1"/>
    <col min="519" max="519" width="72.140625" style="19" customWidth="1"/>
    <col min="520" max="772" width="9.140625" style="19"/>
    <col min="773" max="773" width="71.85546875" style="19" customWidth="1"/>
    <col min="774" max="774" width="9.42578125" style="19" customWidth="1"/>
    <col min="775" max="775" width="72.140625" style="19" customWidth="1"/>
    <col min="776" max="1028" width="9.140625" style="19"/>
    <col min="1029" max="1029" width="71.85546875" style="19" customWidth="1"/>
    <col min="1030" max="1030" width="9.42578125" style="19" customWidth="1"/>
    <col min="1031" max="1031" width="72.140625" style="19" customWidth="1"/>
    <col min="1032" max="1284" width="9.140625" style="19"/>
    <col min="1285" max="1285" width="71.85546875" style="19" customWidth="1"/>
    <col min="1286" max="1286" width="9.42578125" style="19" customWidth="1"/>
    <col min="1287" max="1287" width="72.140625" style="19" customWidth="1"/>
    <col min="1288" max="1540" width="9.140625" style="19"/>
    <col min="1541" max="1541" width="71.85546875" style="19" customWidth="1"/>
    <col min="1542" max="1542" width="9.42578125" style="19" customWidth="1"/>
    <col min="1543" max="1543" width="72.140625" style="19" customWidth="1"/>
    <col min="1544" max="1796" width="9.140625" style="19"/>
    <col min="1797" max="1797" width="71.85546875" style="19" customWidth="1"/>
    <col min="1798" max="1798" width="9.42578125" style="19" customWidth="1"/>
    <col min="1799" max="1799" width="72.140625" style="19" customWidth="1"/>
    <col min="1800" max="2052" width="9.140625" style="19"/>
    <col min="2053" max="2053" width="71.85546875" style="19" customWidth="1"/>
    <col min="2054" max="2054" width="9.42578125" style="19" customWidth="1"/>
    <col min="2055" max="2055" width="72.140625" style="19" customWidth="1"/>
    <col min="2056" max="2308" width="9.140625" style="19"/>
    <col min="2309" max="2309" width="71.85546875" style="19" customWidth="1"/>
    <col min="2310" max="2310" width="9.42578125" style="19" customWidth="1"/>
    <col min="2311" max="2311" width="72.140625" style="19" customWidth="1"/>
    <col min="2312" max="2564" width="9.140625" style="19"/>
    <col min="2565" max="2565" width="71.85546875" style="19" customWidth="1"/>
    <col min="2566" max="2566" width="9.42578125" style="19" customWidth="1"/>
    <col min="2567" max="2567" width="72.140625" style="19" customWidth="1"/>
    <col min="2568" max="2820" width="9.140625" style="19"/>
    <col min="2821" max="2821" width="71.85546875" style="19" customWidth="1"/>
    <col min="2822" max="2822" width="9.42578125" style="19" customWidth="1"/>
    <col min="2823" max="2823" width="72.140625" style="19" customWidth="1"/>
    <col min="2824" max="3076" width="9.140625" style="19"/>
    <col min="3077" max="3077" width="71.85546875" style="19" customWidth="1"/>
    <col min="3078" max="3078" width="9.42578125" style="19" customWidth="1"/>
    <col min="3079" max="3079" width="72.140625" style="19" customWidth="1"/>
    <col min="3080" max="3332" width="9.140625" style="19"/>
    <col min="3333" max="3333" width="71.85546875" style="19" customWidth="1"/>
    <col min="3334" max="3334" width="9.42578125" style="19" customWidth="1"/>
    <col min="3335" max="3335" width="72.140625" style="19" customWidth="1"/>
    <col min="3336" max="3588" width="9.140625" style="19"/>
    <col min="3589" max="3589" width="71.85546875" style="19" customWidth="1"/>
    <col min="3590" max="3590" width="9.42578125" style="19" customWidth="1"/>
    <col min="3591" max="3591" width="72.140625" style="19" customWidth="1"/>
    <col min="3592" max="3844" width="9.140625" style="19"/>
    <col min="3845" max="3845" width="71.85546875" style="19" customWidth="1"/>
    <col min="3846" max="3846" width="9.42578125" style="19" customWidth="1"/>
    <col min="3847" max="3847" width="72.140625" style="19" customWidth="1"/>
    <col min="3848" max="4100" width="9.140625" style="19"/>
    <col min="4101" max="4101" width="71.85546875" style="19" customWidth="1"/>
    <col min="4102" max="4102" width="9.42578125" style="19" customWidth="1"/>
    <col min="4103" max="4103" width="72.140625" style="19" customWidth="1"/>
    <col min="4104" max="4356" width="9.140625" style="19"/>
    <col min="4357" max="4357" width="71.85546875" style="19" customWidth="1"/>
    <col min="4358" max="4358" width="9.42578125" style="19" customWidth="1"/>
    <col min="4359" max="4359" width="72.140625" style="19" customWidth="1"/>
    <col min="4360" max="4612" width="9.140625" style="19"/>
    <col min="4613" max="4613" width="71.85546875" style="19" customWidth="1"/>
    <col min="4614" max="4614" width="9.42578125" style="19" customWidth="1"/>
    <col min="4615" max="4615" width="72.140625" style="19" customWidth="1"/>
    <col min="4616" max="4868" width="9.140625" style="19"/>
    <col min="4869" max="4869" width="71.85546875" style="19" customWidth="1"/>
    <col min="4870" max="4870" width="9.42578125" style="19" customWidth="1"/>
    <col min="4871" max="4871" width="72.140625" style="19" customWidth="1"/>
    <col min="4872" max="5124" width="9.140625" style="19"/>
    <col min="5125" max="5125" width="71.85546875" style="19" customWidth="1"/>
    <col min="5126" max="5126" width="9.42578125" style="19" customWidth="1"/>
    <col min="5127" max="5127" width="72.140625" style="19" customWidth="1"/>
    <col min="5128" max="5380" width="9.140625" style="19"/>
    <col min="5381" max="5381" width="71.85546875" style="19" customWidth="1"/>
    <col min="5382" max="5382" width="9.42578125" style="19" customWidth="1"/>
    <col min="5383" max="5383" width="72.140625" style="19" customWidth="1"/>
    <col min="5384" max="5636" width="9.140625" style="19"/>
    <col min="5637" max="5637" width="71.85546875" style="19" customWidth="1"/>
    <col min="5638" max="5638" width="9.42578125" style="19" customWidth="1"/>
    <col min="5639" max="5639" width="72.140625" style="19" customWidth="1"/>
    <col min="5640" max="5892" width="9.140625" style="19"/>
    <col min="5893" max="5893" width="71.85546875" style="19" customWidth="1"/>
    <col min="5894" max="5894" width="9.42578125" style="19" customWidth="1"/>
    <col min="5895" max="5895" width="72.140625" style="19" customWidth="1"/>
    <col min="5896" max="6148" width="9.140625" style="19"/>
    <col min="6149" max="6149" width="71.85546875" style="19" customWidth="1"/>
    <col min="6150" max="6150" width="9.42578125" style="19" customWidth="1"/>
    <col min="6151" max="6151" width="72.140625" style="19" customWidth="1"/>
    <col min="6152" max="6404" width="9.140625" style="19"/>
    <col min="6405" max="6405" width="71.85546875" style="19" customWidth="1"/>
    <col min="6406" max="6406" width="9.42578125" style="19" customWidth="1"/>
    <col min="6407" max="6407" width="72.140625" style="19" customWidth="1"/>
    <col min="6408" max="6660" width="9.140625" style="19"/>
    <col min="6661" max="6661" width="71.85546875" style="19" customWidth="1"/>
    <col min="6662" max="6662" width="9.42578125" style="19" customWidth="1"/>
    <col min="6663" max="6663" width="72.140625" style="19" customWidth="1"/>
    <col min="6664" max="6916" width="9.140625" style="19"/>
    <col min="6917" max="6917" width="71.85546875" style="19" customWidth="1"/>
    <col min="6918" max="6918" width="9.42578125" style="19" customWidth="1"/>
    <col min="6919" max="6919" width="72.140625" style="19" customWidth="1"/>
    <col min="6920" max="7172" width="9.140625" style="19"/>
    <col min="7173" max="7173" width="71.85546875" style="19" customWidth="1"/>
    <col min="7174" max="7174" width="9.42578125" style="19" customWidth="1"/>
    <col min="7175" max="7175" width="72.140625" style="19" customWidth="1"/>
    <col min="7176" max="7428" width="9.140625" style="19"/>
    <col min="7429" max="7429" width="71.85546875" style="19" customWidth="1"/>
    <col min="7430" max="7430" width="9.42578125" style="19" customWidth="1"/>
    <col min="7431" max="7431" width="72.140625" style="19" customWidth="1"/>
    <col min="7432" max="7684" width="9.140625" style="19"/>
    <col min="7685" max="7685" width="71.85546875" style="19" customWidth="1"/>
    <col min="7686" max="7686" width="9.42578125" style="19" customWidth="1"/>
    <col min="7687" max="7687" width="72.140625" style="19" customWidth="1"/>
    <col min="7688" max="7940" width="9.140625" style="19"/>
    <col min="7941" max="7941" width="71.85546875" style="19" customWidth="1"/>
    <col min="7942" max="7942" width="9.42578125" style="19" customWidth="1"/>
    <col min="7943" max="7943" width="72.140625" style="19" customWidth="1"/>
    <col min="7944" max="8196" width="9.140625" style="19"/>
    <col min="8197" max="8197" width="71.85546875" style="19" customWidth="1"/>
    <col min="8198" max="8198" width="9.42578125" style="19" customWidth="1"/>
    <col min="8199" max="8199" width="72.140625" style="19" customWidth="1"/>
    <col min="8200" max="8452" width="9.140625" style="19"/>
    <col min="8453" max="8453" width="71.85546875" style="19" customWidth="1"/>
    <col min="8454" max="8454" width="9.42578125" style="19" customWidth="1"/>
    <col min="8455" max="8455" width="72.140625" style="19" customWidth="1"/>
    <col min="8456" max="8708" width="9.140625" style="19"/>
    <col min="8709" max="8709" width="71.85546875" style="19" customWidth="1"/>
    <col min="8710" max="8710" width="9.42578125" style="19" customWidth="1"/>
    <col min="8711" max="8711" width="72.140625" style="19" customWidth="1"/>
    <col min="8712" max="8964" width="9.140625" style="19"/>
    <col min="8965" max="8965" width="71.85546875" style="19" customWidth="1"/>
    <col min="8966" max="8966" width="9.42578125" style="19" customWidth="1"/>
    <col min="8967" max="8967" width="72.140625" style="19" customWidth="1"/>
    <col min="8968" max="9220" width="9.140625" style="19"/>
    <col min="9221" max="9221" width="71.85546875" style="19" customWidth="1"/>
    <col min="9222" max="9222" width="9.42578125" style="19" customWidth="1"/>
    <col min="9223" max="9223" width="72.140625" style="19" customWidth="1"/>
    <col min="9224" max="9476" width="9.140625" style="19"/>
    <col min="9477" max="9477" width="71.85546875" style="19" customWidth="1"/>
    <col min="9478" max="9478" width="9.42578125" style="19" customWidth="1"/>
    <col min="9479" max="9479" width="72.140625" style="19" customWidth="1"/>
    <col min="9480" max="9732" width="9.140625" style="19"/>
    <col min="9733" max="9733" width="71.85546875" style="19" customWidth="1"/>
    <col min="9734" max="9734" width="9.42578125" style="19" customWidth="1"/>
    <col min="9735" max="9735" width="72.140625" style="19" customWidth="1"/>
    <col min="9736" max="9988" width="9.140625" style="19"/>
    <col min="9989" max="9989" width="71.85546875" style="19" customWidth="1"/>
    <col min="9990" max="9990" width="9.42578125" style="19" customWidth="1"/>
    <col min="9991" max="9991" width="72.140625" style="19" customWidth="1"/>
    <col min="9992" max="10244" width="9.140625" style="19"/>
    <col min="10245" max="10245" width="71.85546875" style="19" customWidth="1"/>
    <col min="10246" max="10246" width="9.42578125" style="19" customWidth="1"/>
    <col min="10247" max="10247" width="72.140625" style="19" customWidth="1"/>
    <col min="10248" max="10500" width="9.140625" style="19"/>
    <col min="10501" max="10501" width="71.85546875" style="19" customWidth="1"/>
    <col min="10502" max="10502" width="9.42578125" style="19" customWidth="1"/>
    <col min="10503" max="10503" width="72.140625" style="19" customWidth="1"/>
    <col min="10504" max="10756" width="9.140625" style="19"/>
    <col min="10757" max="10757" width="71.85546875" style="19" customWidth="1"/>
    <col min="10758" max="10758" width="9.42578125" style="19" customWidth="1"/>
    <col min="10759" max="10759" width="72.140625" style="19" customWidth="1"/>
    <col min="10760" max="11012" width="9.140625" style="19"/>
    <col min="11013" max="11013" width="71.85546875" style="19" customWidth="1"/>
    <col min="11014" max="11014" width="9.42578125" style="19" customWidth="1"/>
    <col min="11015" max="11015" width="72.140625" style="19" customWidth="1"/>
    <col min="11016" max="11268" width="9.140625" style="19"/>
    <col min="11269" max="11269" width="71.85546875" style="19" customWidth="1"/>
    <col min="11270" max="11270" width="9.42578125" style="19" customWidth="1"/>
    <col min="11271" max="11271" width="72.140625" style="19" customWidth="1"/>
    <col min="11272" max="11524" width="9.140625" style="19"/>
    <col min="11525" max="11525" width="71.85546875" style="19" customWidth="1"/>
    <col min="11526" max="11526" width="9.42578125" style="19" customWidth="1"/>
    <col min="11527" max="11527" width="72.140625" style="19" customWidth="1"/>
    <col min="11528" max="11780" width="9.140625" style="19"/>
    <col min="11781" max="11781" width="71.85546875" style="19" customWidth="1"/>
    <col min="11782" max="11782" width="9.42578125" style="19" customWidth="1"/>
    <col min="11783" max="11783" width="72.140625" style="19" customWidth="1"/>
    <col min="11784" max="12036" width="9.140625" style="19"/>
    <col min="12037" max="12037" width="71.85546875" style="19" customWidth="1"/>
    <col min="12038" max="12038" width="9.42578125" style="19" customWidth="1"/>
    <col min="12039" max="12039" width="72.140625" style="19" customWidth="1"/>
    <col min="12040" max="12292" width="9.140625" style="19"/>
    <col min="12293" max="12293" width="71.85546875" style="19" customWidth="1"/>
    <col min="12294" max="12294" width="9.42578125" style="19" customWidth="1"/>
    <col min="12295" max="12295" width="72.140625" style="19" customWidth="1"/>
    <col min="12296" max="12548" width="9.140625" style="19"/>
    <col min="12549" max="12549" width="71.85546875" style="19" customWidth="1"/>
    <col min="12550" max="12550" width="9.42578125" style="19" customWidth="1"/>
    <col min="12551" max="12551" width="72.140625" style="19" customWidth="1"/>
    <col min="12552" max="12804" width="9.140625" style="19"/>
    <col min="12805" max="12805" width="71.85546875" style="19" customWidth="1"/>
    <col min="12806" max="12806" width="9.42578125" style="19" customWidth="1"/>
    <col min="12807" max="12807" width="72.140625" style="19" customWidth="1"/>
    <col min="12808" max="13060" width="9.140625" style="19"/>
    <col min="13061" max="13061" width="71.85546875" style="19" customWidth="1"/>
    <col min="13062" max="13062" width="9.42578125" style="19" customWidth="1"/>
    <col min="13063" max="13063" width="72.140625" style="19" customWidth="1"/>
    <col min="13064" max="13316" width="9.140625" style="19"/>
    <col min="13317" max="13317" width="71.85546875" style="19" customWidth="1"/>
    <col min="13318" max="13318" width="9.42578125" style="19" customWidth="1"/>
    <col min="13319" max="13319" width="72.140625" style="19" customWidth="1"/>
    <col min="13320" max="13572" width="9.140625" style="19"/>
    <col min="13573" max="13573" width="71.85546875" style="19" customWidth="1"/>
    <col min="13574" max="13574" width="9.42578125" style="19" customWidth="1"/>
    <col min="13575" max="13575" width="72.140625" style="19" customWidth="1"/>
    <col min="13576" max="13828" width="9.140625" style="19"/>
    <col min="13829" max="13829" width="71.85546875" style="19" customWidth="1"/>
    <col min="13830" max="13830" width="9.42578125" style="19" customWidth="1"/>
    <col min="13831" max="13831" width="72.140625" style="19" customWidth="1"/>
    <col min="13832" max="14084" width="9.140625" style="19"/>
    <col min="14085" max="14085" width="71.85546875" style="19" customWidth="1"/>
    <col min="14086" max="14086" width="9.42578125" style="19" customWidth="1"/>
    <col min="14087" max="14087" width="72.140625" style="19" customWidth="1"/>
    <col min="14088" max="14340" width="9.140625" style="19"/>
    <col min="14341" max="14341" width="71.85546875" style="19" customWidth="1"/>
    <col min="14342" max="14342" width="9.42578125" style="19" customWidth="1"/>
    <col min="14343" max="14343" width="72.140625" style="19" customWidth="1"/>
    <col min="14344" max="14596" width="9.140625" style="19"/>
    <col min="14597" max="14597" width="71.85546875" style="19" customWidth="1"/>
    <col min="14598" max="14598" width="9.42578125" style="19" customWidth="1"/>
    <col min="14599" max="14599" width="72.140625" style="19" customWidth="1"/>
    <col min="14600" max="14852" width="9.140625" style="19"/>
    <col min="14853" max="14853" width="71.85546875" style="19" customWidth="1"/>
    <col min="14854" max="14854" width="9.42578125" style="19" customWidth="1"/>
    <col min="14855" max="14855" width="72.140625" style="19" customWidth="1"/>
    <col min="14856" max="15108" width="9.140625" style="19"/>
    <col min="15109" max="15109" width="71.85546875" style="19" customWidth="1"/>
    <col min="15110" max="15110" width="9.42578125" style="19" customWidth="1"/>
    <col min="15111" max="15111" width="72.140625" style="19" customWidth="1"/>
    <col min="15112" max="15364" width="9.140625" style="19"/>
    <col min="15365" max="15365" width="71.85546875" style="19" customWidth="1"/>
    <col min="15366" max="15366" width="9.42578125" style="19" customWidth="1"/>
    <col min="15367" max="15367" width="72.140625" style="19" customWidth="1"/>
    <col min="15368" max="15620" width="9.140625" style="19"/>
    <col min="15621" max="15621" width="71.85546875" style="19" customWidth="1"/>
    <col min="15622" max="15622" width="9.42578125" style="19" customWidth="1"/>
    <col min="15623" max="15623" width="72.140625" style="19" customWidth="1"/>
    <col min="15624" max="15876" width="9.140625" style="19"/>
    <col min="15877" max="15877" width="71.85546875" style="19" customWidth="1"/>
    <col min="15878" max="15878" width="9.42578125" style="19" customWidth="1"/>
    <col min="15879" max="15879" width="72.140625" style="19" customWidth="1"/>
    <col min="15880" max="16132" width="9.140625" style="19"/>
    <col min="16133" max="16133" width="71.85546875" style="19" customWidth="1"/>
    <col min="16134" max="16134" width="9.42578125" style="19" customWidth="1"/>
    <col min="16135" max="16135" width="72.140625" style="19" customWidth="1"/>
    <col min="16136" max="16384" width="9.140625" style="19"/>
  </cols>
  <sheetData>
    <row r="1" spans="1:8">
      <c r="A1" s="398"/>
      <c r="B1" s="398"/>
      <c r="C1" s="398"/>
      <c r="D1" s="18" t="s">
        <v>345</v>
      </c>
      <c r="E1" s="399" t="s">
        <v>209</v>
      </c>
      <c r="F1" s="399"/>
      <c r="G1" s="18" t="s">
        <v>345</v>
      </c>
      <c r="H1" s="18"/>
    </row>
    <row r="2" spans="1:8">
      <c r="A2" s="42" t="s">
        <v>213</v>
      </c>
      <c r="B2" s="18"/>
      <c r="C2" s="20" t="s">
        <v>148</v>
      </c>
      <c r="D2" s="37" t="s">
        <v>346</v>
      </c>
      <c r="E2" s="18"/>
      <c r="F2" s="20" t="s">
        <v>148</v>
      </c>
      <c r="G2" s="30" t="s">
        <v>347</v>
      </c>
      <c r="H2" s="18"/>
    </row>
    <row r="3" spans="1:8">
      <c r="A3" s="18"/>
      <c r="B3" s="18"/>
      <c r="C3" s="20" t="s">
        <v>148</v>
      </c>
      <c r="E3" s="18"/>
      <c r="F3" s="20" t="s">
        <v>148</v>
      </c>
      <c r="H3" s="18"/>
    </row>
    <row r="4" spans="1:8">
      <c r="A4" s="18"/>
      <c r="B4" s="18"/>
      <c r="C4" s="20" t="s">
        <v>148</v>
      </c>
      <c r="E4" s="18"/>
      <c r="F4" s="20" t="s">
        <v>148</v>
      </c>
      <c r="H4" s="18"/>
    </row>
    <row r="5" spans="1:8">
      <c r="A5" s="18"/>
      <c r="B5" s="18"/>
      <c r="C5" s="20" t="s">
        <v>148</v>
      </c>
      <c r="E5" s="18"/>
      <c r="F5" s="20" t="s">
        <v>148</v>
      </c>
      <c r="H5" s="18"/>
    </row>
    <row r="6" spans="1:8">
      <c r="A6" s="18" t="s">
        <v>179</v>
      </c>
      <c r="B6" s="18"/>
      <c r="C6" s="20" t="s">
        <v>148</v>
      </c>
      <c r="E6" s="18"/>
      <c r="F6" s="20" t="s">
        <v>148</v>
      </c>
      <c r="H6" s="18"/>
    </row>
    <row r="7" spans="1:8">
      <c r="A7" s="18"/>
      <c r="B7" s="18"/>
      <c r="C7" s="20" t="s">
        <v>148</v>
      </c>
      <c r="E7" s="18"/>
      <c r="F7" s="20" t="s">
        <v>148</v>
      </c>
      <c r="H7" s="18"/>
    </row>
    <row r="8" spans="1:8">
      <c r="A8" s="18"/>
      <c r="B8" s="18"/>
      <c r="C8" s="20" t="s">
        <v>148</v>
      </c>
      <c r="E8" s="18"/>
      <c r="F8" s="20" t="s">
        <v>148</v>
      </c>
      <c r="H8" s="18"/>
    </row>
    <row r="9" spans="1:8">
      <c r="A9" s="18"/>
      <c r="B9" s="18"/>
      <c r="C9" s="20" t="s">
        <v>148</v>
      </c>
      <c r="E9" s="18"/>
      <c r="F9" s="20" t="s">
        <v>148</v>
      </c>
      <c r="H9" s="18"/>
    </row>
    <row r="10" spans="1:8">
      <c r="A10" s="18"/>
      <c r="B10" s="18"/>
      <c r="C10" s="20" t="s">
        <v>148</v>
      </c>
      <c r="E10" s="18"/>
      <c r="F10" s="20" t="s">
        <v>148</v>
      </c>
      <c r="H10" s="18"/>
    </row>
    <row r="11" spans="1:8">
      <c r="A11" s="18"/>
      <c r="B11" s="18"/>
      <c r="C11" s="20" t="s">
        <v>148</v>
      </c>
      <c r="E11" s="18"/>
      <c r="F11" s="20" t="s">
        <v>148</v>
      </c>
      <c r="H11" s="18"/>
    </row>
    <row r="12" spans="1:8">
      <c r="A12" s="18"/>
      <c r="B12" s="18"/>
      <c r="C12" s="20" t="s">
        <v>148</v>
      </c>
      <c r="D12" s="30" t="s">
        <v>181</v>
      </c>
      <c r="E12" s="18"/>
      <c r="F12" s="20" t="s">
        <v>148</v>
      </c>
      <c r="G12" s="30" t="s">
        <v>182</v>
      </c>
      <c r="H12" s="18"/>
    </row>
    <row r="13" spans="1:8">
      <c r="A13" s="18"/>
      <c r="B13" s="18"/>
      <c r="C13" s="20" t="s">
        <v>148</v>
      </c>
      <c r="D13" s="21"/>
      <c r="E13" s="18"/>
      <c r="F13" s="20" t="s">
        <v>148</v>
      </c>
      <c r="G13" s="21"/>
      <c r="H13" s="18"/>
    </row>
    <row r="14" spans="1:8">
      <c r="A14" s="18"/>
      <c r="B14" s="18"/>
      <c r="C14" s="20" t="s">
        <v>148</v>
      </c>
      <c r="E14" s="18"/>
      <c r="F14" s="20" t="s">
        <v>148</v>
      </c>
      <c r="H14" s="18"/>
    </row>
    <row r="15" spans="1:8">
      <c r="A15" s="18"/>
      <c r="B15" s="18"/>
      <c r="C15" s="20" t="s">
        <v>148</v>
      </c>
      <c r="E15" s="18"/>
      <c r="F15" s="20" t="s">
        <v>148</v>
      </c>
      <c r="H15" s="18"/>
    </row>
    <row r="16" spans="1:8">
      <c r="A16" s="18" t="s">
        <v>180</v>
      </c>
      <c r="B16" s="18"/>
      <c r="C16" s="20" t="s">
        <v>148</v>
      </c>
      <c r="E16" s="18"/>
      <c r="F16" s="20" t="s">
        <v>148</v>
      </c>
      <c r="H16" s="18"/>
    </row>
    <row r="17" spans="1:8">
      <c r="A17" s="18"/>
      <c r="B17" s="18"/>
      <c r="C17" s="20" t="s">
        <v>148</v>
      </c>
      <c r="E17" s="18"/>
      <c r="F17" s="20" t="s">
        <v>148</v>
      </c>
      <c r="H17" s="18"/>
    </row>
    <row r="18" spans="1:8">
      <c r="A18" s="18"/>
      <c r="B18" s="18"/>
      <c r="C18" s="20" t="s">
        <v>148</v>
      </c>
      <c r="E18" s="18"/>
      <c r="F18" s="20" t="s">
        <v>148</v>
      </c>
      <c r="H18" s="18"/>
    </row>
    <row r="19" spans="1:8">
      <c r="A19" s="18"/>
      <c r="B19" s="18"/>
      <c r="C19" s="20" t="s">
        <v>148</v>
      </c>
      <c r="E19" s="18"/>
      <c r="F19" s="20" t="s">
        <v>148</v>
      </c>
      <c r="H19" s="18"/>
    </row>
    <row r="20" spans="1:8">
      <c r="A20" s="18"/>
      <c r="B20" s="18"/>
      <c r="C20" s="20" t="s">
        <v>148</v>
      </c>
      <c r="E20" s="18"/>
      <c r="F20" s="20" t="s">
        <v>148</v>
      </c>
      <c r="H20" s="18"/>
    </row>
    <row r="21" spans="1:8">
      <c r="A21" s="18"/>
      <c r="B21" s="18"/>
      <c r="C21" s="20" t="s">
        <v>148</v>
      </c>
      <c r="E21" s="18"/>
      <c r="F21" s="20" t="s">
        <v>148</v>
      </c>
      <c r="H21" s="18"/>
    </row>
    <row r="22" spans="1:8" ht="11.25" customHeight="1">
      <c r="A22" s="18"/>
      <c r="B22" s="18"/>
      <c r="C22" s="20"/>
      <c r="D22" s="28" t="s">
        <v>149</v>
      </c>
      <c r="E22" s="18"/>
      <c r="F22" s="20"/>
      <c r="G22" s="28" t="s">
        <v>149</v>
      </c>
      <c r="H22" s="18"/>
    </row>
    <row r="23" spans="1:8" ht="27.75" customHeight="1">
      <c r="A23" s="18"/>
      <c r="B23" s="18"/>
      <c r="C23" s="18" t="s">
        <v>177</v>
      </c>
      <c r="D23" s="28" t="s">
        <v>178</v>
      </c>
      <c r="E23" s="18"/>
      <c r="F23" s="18"/>
      <c r="G23" s="28" t="s">
        <v>178</v>
      </c>
      <c r="H23" s="18"/>
    </row>
    <row r="24" spans="1:8">
      <c r="A24" s="18"/>
      <c r="B24" s="18"/>
      <c r="C24" s="20" t="s">
        <v>148</v>
      </c>
      <c r="D24" s="30" t="s">
        <v>344</v>
      </c>
      <c r="E24" s="18"/>
      <c r="F24" s="20" t="s">
        <v>148</v>
      </c>
      <c r="G24" s="30" t="s">
        <v>183</v>
      </c>
      <c r="H24" s="18"/>
    </row>
    <row r="25" spans="1:8">
      <c r="A25" s="18"/>
      <c r="B25" s="18"/>
      <c r="C25" s="20" t="s">
        <v>148</v>
      </c>
      <c r="D25" s="30" t="s">
        <v>186</v>
      </c>
      <c r="E25" s="18"/>
      <c r="F25" s="20" t="s">
        <v>148</v>
      </c>
      <c r="H25" s="18"/>
    </row>
    <row r="26" spans="1:8">
      <c r="A26" s="18"/>
      <c r="B26" s="18"/>
      <c r="C26" s="20" t="s">
        <v>148</v>
      </c>
      <c r="E26" s="18"/>
      <c r="F26" s="20" t="s">
        <v>148</v>
      </c>
      <c r="H26" s="18"/>
    </row>
    <row r="27" spans="1:8">
      <c r="A27" s="18"/>
      <c r="B27" s="18"/>
      <c r="C27" s="20" t="s">
        <v>148</v>
      </c>
      <c r="E27" s="18"/>
      <c r="F27" s="20" t="s">
        <v>148</v>
      </c>
      <c r="H27" s="18"/>
    </row>
    <row r="28" spans="1:8">
      <c r="A28" s="18" t="s">
        <v>179</v>
      </c>
      <c r="B28" s="18"/>
      <c r="C28" s="20" t="s">
        <v>148</v>
      </c>
      <c r="E28" s="18"/>
      <c r="F28" s="20" t="s">
        <v>148</v>
      </c>
      <c r="H28" s="18"/>
    </row>
    <row r="29" spans="1:8">
      <c r="A29" s="18"/>
      <c r="B29" s="18"/>
      <c r="C29" s="20" t="s">
        <v>148</v>
      </c>
      <c r="E29" s="18"/>
      <c r="F29" s="20" t="s">
        <v>148</v>
      </c>
      <c r="H29" s="18"/>
    </row>
    <row r="30" spans="1:8">
      <c r="A30" s="18"/>
      <c r="B30" s="18"/>
      <c r="C30" s="20" t="s">
        <v>148</v>
      </c>
      <c r="E30" s="18"/>
      <c r="F30" s="20" t="s">
        <v>148</v>
      </c>
      <c r="H30" s="18"/>
    </row>
    <row r="31" spans="1:8">
      <c r="A31" s="18"/>
      <c r="B31" s="18"/>
      <c r="C31" s="20" t="s">
        <v>148</v>
      </c>
      <c r="E31" s="18"/>
      <c r="F31" s="20" t="s">
        <v>148</v>
      </c>
      <c r="H31" s="18"/>
    </row>
    <row r="32" spans="1:8">
      <c r="A32" s="18"/>
      <c r="B32" s="18"/>
      <c r="C32" s="20" t="s">
        <v>148</v>
      </c>
      <c r="E32" s="18"/>
      <c r="F32" s="20" t="s">
        <v>148</v>
      </c>
      <c r="H32" s="18"/>
    </row>
    <row r="33" spans="1:9">
      <c r="A33" s="18"/>
      <c r="B33" s="18"/>
      <c r="C33" s="20" t="s">
        <v>148</v>
      </c>
      <c r="E33" s="18"/>
      <c r="F33" s="20" t="s">
        <v>148</v>
      </c>
      <c r="H33" s="18"/>
    </row>
    <row r="34" spans="1:9">
      <c r="A34" s="18"/>
      <c r="B34" s="18"/>
      <c r="C34" s="20" t="s">
        <v>148</v>
      </c>
      <c r="D34" s="32" t="s">
        <v>185</v>
      </c>
      <c r="E34" s="18"/>
      <c r="F34" s="20" t="s">
        <v>148</v>
      </c>
      <c r="G34" s="32" t="s">
        <v>184</v>
      </c>
      <c r="H34" s="18"/>
    </row>
    <row r="35" spans="1:9">
      <c r="A35" s="18"/>
      <c r="B35" s="18"/>
      <c r="C35" s="20" t="s">
        <v>148</v>
      </c>
      <c r="D35" s="21"/>
      <c r="E35" s="18"/>
      <c r="F35" s="20" t="s">
        <v>148</v>
      </c>
      <c r="G35" s="21"/>
      <c r="H35" s="18"/>
    </row>
    <row r="36" spans="1:9">
      <c r="A36" s="18"/>
      <c r="B36" s="18"/>
      <c r="C36" s="20" t="s">
        <v>148</v>
      </c>
      <c r="E36" s="18"/>
      <c r="F36" s="20" t="s">
        <v>148</v>
      </c>
      <c r="H36" s="18"/>
    </row>
    <row r="37" spans="1:9">
      <c r="A37" s="18"/>
      <c r="B37" s="18"/>
      <c r="C37" s="20" t="s">
        <v>148</v>
      </c>
      <c r="E37" s="18"/>
      <c r="F37" s="20" t="s">
        <v>148</v>
      </c>
      <c r="H37" s="18"/>
    </row>
    <row r="38" spans="1:9">
      <c r="A38" s="18" t="s">
        <v>180</v>
      </c>
      <c r="B38" s="18"/>
      <c r="C38" s="20" t="s">
        <v>148</v>
      </c>
      <c r="E38" s="18"/>
      <c r="F38" s="20" t="s">
        <v>148</v>
      </c>
      <c r="H38" s="18"/>
    </row>
    <row r="39" spans="1:9">
      <c r="A39" s="18"/>
      <c r="B39" s="18"/>
      <c r="C39" s="20" t="s">
        <v>148</v>
      </c>
      <c r="E39" s="18"/>
      <c r="F39" s="20" t="s">
        <v>148</v>
      </c>
      <c r="H39" s="18"/>
    </row>
    <row r="40" spans="1:9">
      <c r="A40" s="18"/>
      <c r="B40" s="18"/>
      <c r="C40" s="20" t="s">
        <v>148</v>
      </c>
      <c r="E40" s="18"/>
      <c r="F40" s="20" t="s">
        <v>148</v>
      </c>
      <c r="H40" s="18"/>
    </row>
    <row r="41" spans="1:9">
      <c r="A41" s="18"/>
      <c r="B41" s="18"/>
      <c r="C41" s="20" t="s">
        <v>148</v>
      </c>
      <c r="E41" s="18"/>
      <c r="F41" s="20" t="s">
        <v>148</v>
      </c>
      <c r="H41" s="18"/>
    </row>
    <row r="42" spans="1:9">
      <c r="A42" s="18"/>
      <c r="B42" s="18"/>
      <c r="C42" s="20" t="s">
        <v>148</v>
      </c>
      <c r="E42" s="18"/>
      <c r="F42" s="20" t="s">
        <v>148</v>
      </c>
      <c r="H42" s="18"/>
    </row>
    <row r="43" spans="1:9">
      <c r="A43" s="18"/>
      <c r="B43" s="18"/>
      <c r="C43" s="20" t="s">
        <v>148</v>
      </c>
      <c r="E43" s="18"/>
      <c r="F43" s="20" t="s">
        <v>148</v>
      </c>
      <c r="H43" s="18"/>
      <c r="I43" s="25"/>
    </row>
    <row r="44" spans="1:9" ht="11.25" customHeight="1">
      <c r="A44" s="18"/>
      <c r="B44" s="18"/>
      <c r="C44" s="20"/>
      <c r="D44" s="28" t="s">
        <v>150</v>
      </c>
      <c r="E44" s="18"/>
      <c r="F44" s="20"/>
      <c r="G44" s="28" t="s">
        <v>150</v>
      </c>
      <c r="H44" s="18"/>
    </row>
    <row r="45" spans="1:9" ht="27.75" customHeight="1">
      <c r="A45" s="18"/>
      <c r="B45" s="18"/>
      <c r="C45" s="18" t="s">
        <v>177</v>
      </c>
      <c r="D45" s="28" t="s">
        <v>178</v>
      </c>
      <c r="E45" s="18"/>
      <c r="F45" s="18" t="s">
        <v>177</v>
      </c>
      <c r="G45" s="28" t="s">
        <v>178</v>
      </c>
      <c r="H45" s="18"/>
    </row>
    <row r="47" spans="1:9">
      <c r="C47" s="31" t="s">
        <v>210</v>
      </c>
    </row>
    <row r="48" spans="1:9">
      <c r="C48" s="31" t="s">
        <v>211</v>
      </c>
    </row>
    <row r="49" spans="1:7">
      <c r="C49" s="31" t="s">
        <v>348</v>
      </c>
    </row>
    <row r="50" spans="1:7">
      <c r="C50" s="31" t="s">
        <v>212</v>
      </c>
    </row>
    <row r="54" spans="1:7">
      <c r="E54" s="19" t="s">
        <v>195</v>
      </c>
    </row>
    <row r="60" spans="1:7" ht="15.75" thickBot="1">
      <c r="A60" s="409"/>
      <c r="B60" s="409"/>
      <c r="C60" s="409"/>
    </row>
    <row r="61" spans="1:7" ht="15.75" thickBot="1">
      <c r="A61" s="407" t="s">
        <v>196</v>
      </c>
      <c r="B61" s="408"/>
      <c r="C61" s="408"/>
      <c r="D61" s="40"/>
      <c r="E61" s="40"/>
      <c r="F61" s="40"/>
      <c r="G61" s="41"/>
    </row>
    <row r="62" spans="1:7">
      <c r="A62" s="401" t="s">
        <v>198</v>
      </c>
      <c r="B62" s="402"/>
      <c r="C62" s="403"/>
      <c r="D62" s="39" t="s">
        <v>197</v>
      </c>
      <c r="E62" s="39"/>
      <c r="F62" s="39"/>
      <c r="G62" s="39"/>
    </row>
    <row r="63" spans="1:7">
      <c r="A63" s="401" t="s">
        <v>199</v>
      </c>
      <c r="B63" s="402"/>
      <c r="C63" s="403"/>
      <c r="D63" s="38" t="s">
        <v>200</v>
      </c>
      <c r="E63" s="38"/>
      <c r="F63" s="38"/>
      <c r="G63" s="38"/>
    </row>
    <row r="64" spans="1:7">
      <c r="A64" s="401" t="s">
        <v>205</v>
      </c>
      <c r="B64" s="402"/>
      <c r="C64" s="403"/>
      <c r="D64" s="38" t="s">
        <v>206</v>
      </c>
      <c r="E64" s="38"/>
      <c r="F64" s="38"/>
      <c r="G64" s="38"/>
    </row>
    <row r="65" spans="1:7">
      <c r="A65" s="401"/>
      <c r="B65" s="402"/>
      <c r="C65" s="403"/>
      <c r="D65" s="38"/>
      <c r="E65" s="38"/>
      <c r="F65" s="38"/>
      <c r="G65" s="38"/>
    </row>
    <row r="66" spans="1:7">
      <c r="A66" s="401"/>
      <c r="B66" s="402"/>
      <c r="C66" s="403"/>
      <c r="D66" s="38"/>
      <c r="E66" s="38"/>
      <c r="F66" s="38"/>
      <c r="G66" s="38"/>
    </row>
    <row r="67" spans="1:7">
      <c r="A67" s="401"/>
      <c r="B67" s="402"/>
      <c r="C67" s="403"/>
      <c r="D67" s="38"/>
      <c r="E67" s="38"/>
      <c r="F67" s="38"/>
      <c r="G67" s="38"/>
    </row>
    <row r="68" spans="1:7">
      <c r="A68" s="401"/>
      <c r="B68" s="402"/>
      <c r="C68" s="403"/>
      <c r="D68" s="38"/>
      <c r="E68" s="38"/>
      <c r="F68" s="38"/>
      <c r="G68" s="38"/>
    </row>
    <row r="69" spans="1:7">
      <c r="A69" s="401"/>
      <c r="B69" s="402"/>
      <c r="C69" s="403"/>
      <c r="D69" s="38"/>
      <c r="E69" s="38"/>
      <c r="F69" s="38"/>
      <c r="G69" s="38"/>
    </row>
    <row r="70" spans="1:7">
      <c r="A70" s="401"/>
      <c r="B70" s="402"/>
      <c r="C70" s="403"/>
      <c r="D70" s="38"/>
      <c r="E70" s="38"/>
      <c r="F70" s="38"/>
      <c r="G70" s="38"/>
    </row>
    <row r="71" spans="1:7">
      <c r="A71" s="401"/>
      <c r="B71" s="402"/>
      <c r="C71" s="403"/>
      <c r="D71" s="38"/>
      <c r="E71" s="38"/>
      <c r="F71" s="38"/>
      <c r="G71" s="38"/>
    </row>
    <row r="72" spans="1:7">
      <c r="A72" s="401"/>
      <c r="B72" s="402"/>
      <c r="C72" s="403"/>
      <c r="D72" s="38"/>
      <c r="E72" s="38"/>
      <c r="F72" s="38"/>
      <c r="G72" s="38"/>
    </row>
    <row r="73" spans="1:7">
      <c r="A73" s="401"/>
      <c r="B73" s="402"/>
      <c r="C73" s="403"/>
      <c r="D73" s="38"/>
      <c r="E73" s="38"/>
      <c r="F73" s="38"/>
      <c r="G73" s="38"/>
    </row>
    <row r="74" spans="1:7">
      <c r="A74" s="401"/>
      <c r="B74" s="402"/>
      <c r="C74" s="403"/>
      <c r="D74" s="38"/>
      <c r="E74" s="38"/>
      <c r="F74" s="38"/>
      <c r="G74" s="38"/>
    </row>
    <row r="75" spans="1:7" ht="15.75" thickBot="1">
      <c r="A75" s="404"/>
      <c r="B75" s="405"/>
      <c r="C75" s="406"/>
      <c r="D75" s="38"/>
      <c r="E75" s="38"/>
      <c r="F75" s="38"/>
      <c r="G75" s="38"/>
    </row>
  </sheetData>
  <mergeCells count="18">
    <mergeCell ref="E1:F1"/>
    <mergeCell ref="A63:C63"/>
    <mergeCell ref="A62:C62"/>
    <mergeCell ref="A61:C61"/>
    <mergeCell ref="A69:C69"/>
    <mergeCell ref="A64:C64"/>
    <mergeCell ref="A65:C65"/>
    <mergeCell ref="A66:C66"/>
    <mergeCell ref="A67:C67"/>
    <mergeCell ref="A68:C68"/>
    <mergeCell ref="A60:C60"/>
    <mergeCell ref="A1:C1"/>
    <mergeCell ref="A74:C74"/>
    <mergeCell ref="A75:C75"/>
    <mergeCell ref="A70:C70"/>
    <mergeCell ref="A71:C71"/>
    <mergeCell ref="A72:C72"/>
    <mergeCell ref="A73:C73"/>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
  <sheetViews>
    <sheetView workbookViewId="0">
      <selection activeCell="C5" sqref="C5"/>
    </sheetView>
  </sheetViews>
  <sheetFormatPr defaultRowHeight="15"/>
  <cols>
    <col min="1" max="1" width="28.5703125" customWidth="1"/>
    <col min="2" max="2" width="11.28515625" customWidth="1"/>
    <col min="3" max="3" width="18.5703125" customWidth="1"/>
    <col min="4" max="4" width="15.42578125" customWidth="1"/>
    <col min="5" max="5" width="15.5703125" customWidth="1"/>
    <col min="6" max="8" width="13.5703125" customWidth="1"/>
  </cols>
  <sheetData>
    <row r="1" spans="1:8">
      <c r="B1" s="47"/>
      <c r="C1" s="47"/>
      <c r="D1" s="47"/>
      <c r="E1" s="47"/>
      <c r="F1" s="47"/>
      <c r="G1" s="47"/>
      <c r="H1" s="47"/>
    </row>
    <row r="2" spans="1:8" ht="33" customHeight="1">
      <c r="A2" s="410" t="s">
        <v>457</v>
      </c>
      <c r="B2" s="410"/>
      <c r="C2" s="410"/>
      <c r="D2" s="410"/>
      <c r="E2" s="410"/>
      <c r="F2" s="410"/>
      <c r="G2" s="410"/>
      <c r="H2" s="410"/>
    </row>
    <row r="3" spans="1:8">
      <c r="A3" s="46"/>
      <c r="B3" s="47"/>
      <c r="C3" s="47"/>
      <c r="D3" s="49" t="s">
        <v>349</v>
      </c>
      <c r="E3" s="50"/>
      <c r="F3" s="50"/>
      <c r="G3" s="47"/>
      <c r="H3" s="47"/>
    </row>
    <row r="4" spans="1:8" ht="26.25">
      <c r="A4" s="49" t="s">
        <v>240</v>
      </c>
      <c r="B4" s="50"/>
      <c r="C4" s="47"/>
      <c r="D4" s="51" t="s">
        <v>350</v>
      </c>
      <c r="E4" s="52" t="s">
        <v>280</v>
      </c>
      <c r="F4" s="53" t="s">
        <v>241</v>
      </c>
      <c r="G4" s="47"/>
      <c r="H4" s="47"/>
    </row>
    <row r="5" spans="1:8">
      <c r="A5" s="54" t="s">
        <v>351</v>
      </c>
      <c r="B5" s="55">
        <v>5</v>
      </c>
      <c r="C5" s="47"/>
      <c r="D5" s="56">
        <v>0.22</v>
      </c>
      <c r="E5" s="57">
        <f>(6788/(D5*($B$8/100)))/60</f>
        <v>5.9026908200461916</v>
      </c>
      <c r="F5" s="58">
        <f>($B$8/100)*D5</f>
        <v>19.166399999999999</v>
      </c>
      <c r="G5" s="47"/>
      <c r="H5" s="47"/>
    </row>
    <row r="6" spans="1:8">
      <c r="A6" s="59" t="s">
        <v>352</v>
      </c>
      <c r="B6" s="60">
        <v>100</v>
      </c>
      <c r="C6" s="47"/>
      <c r="D6" s="61">
        <v>0.34</v>
      </c>
      <c r="E6" s="62">
        <f>(6788/(D6*($B$8/100)))/60</f>
        <v>3.8193881776769474</v>
      </c>
      <c r="F6" s="63">
        <f>($B$8/100)*D6</f>
        <v>29.620800000000003</v>
      </c>
      <c r="G6" s="47"/>
      <c r="H6" s="47"/>
    </row>
    <row r="7" spans="1:8">
      <c r="A7" s="59" t="s">
        <v>242</v>
      </c>
      <c r="B7" s="64">
        <v>1</v>
      </c>
      <c r="C7" s="47"/>
      <c r="D7" s="61">
        <v>0.45</v>
      </c>
      <c r="E7" s="62">
        <f>(6788/(D7*($B$8/100)))/60</f>
        <v>2.8857599564670271</v>
      </c>
      <c r="F7" s="63">
        <f>($B$8/100)*D7</f>
        <v>39.204000000000001</v>
      </c>
      <c r="G7" s="47"/>
      <c r="H7" s="47"/>
    </row>
    <row r="8" spans="1:8">
      <c r="A8" s="59" t="s">
        <v>243</v>
      </c>
      <c r="B8" s="61">
        <f>43560/B5</f>
        <v>8712</v>
      </c>
      <c r="C8" s="47"/>
      <c r="D8" s="65">
        <v>0.67</v>
      </c>
      <c r="E8" s="66">
        <f>(6788/(D8*($B$8/100)))/60</f>
        <v>1.9381969856868091</v>
      </c>
      <c r="F8" s="67">
        <f>($B$8/100)*D8</f>
        <v>58.370400000000004</v>
      </c>
      <c r="G8" s="47"/>
      <c r="H8" s="47"/>
    </row>
    <row r="9" spans="1:8">
      <c r="A9" s="68" t="s">
        <v>244</v>
      </c>
      <c r="B9" s="69">
        <f>B8/B6</f>
        <v>87.12</v>
      </c>
      <c r="C9" s="47"/>
      <c r="D9" s="70"/>
      <c r="E9" s="71"/>
      <c r="F9" s="72"/>
      <c r="G9" s="47"/>
      <c r="H9" s="47"/>
    </row>
    <row r="10" spans="1:8">
      <c r="A10" s="47"/>
      <c r="B10" s="47"/>
      <c r="C10" s="47"/>
      <c r="D10" s="70"/>
      <c r="E10" s="71"/>
      <c r="F10" s="72"/>
      <c r="G10" s="47"/>
      <c r="H10" s="47"/>
    </row>
    <row r="11" spans="1:8">
      <c r="A11" s="73"/>
      <c r="B11" s="74"/>
      <c r="C11" s="47"/>
      <c r="D11" s="47"/>
      <c r="E11" s="47"/>
      <c r="F11" s="47"/>
      <c r="G11" s="47"/>
      <c r="H11" s="47"/>
    </row>
    <row r="12" spans="1:8">
      <c r="A12" s="75" t="s">
        <v>245</v>
      </c>
      <c r="B12" s="76"/>
      <c r="C12" s="76"/>
      <c r="D12" s="76"/>
      <c r="E12" s="47"/>
      <c r="F12" s="47"/>
      <c r="G12" s="47"/>
      <c r="H12" s="47"/>
    </row>
    <row r="13" spans="1:8">
      <c r="A13" s="77" t="s">
        <v>246</v>
      </c>
      <c r="B13" s="78" t="s">
        <v>247</v>
      </c>
      <c r="C13" s="78" t="s">
        <v>248</v>
      </c>
      <c r="D13" s="78" t="s">
        <v>249</v>
      </c>
      <c r="E13" s="47"/>
      <c r="F13" s="47"/>
      <c r="G13" s="47"/>
      <c r="H13" s="47"/>
    </row>
    <row r="14" spans="1:8">
      <c r="A14" s="79" t="s">
        <v>250</v>
      </c>
      <c r="B14" s="80" t="s">
        <v>251</v>
      </c>
      <c r="C14" s="80">
        <v>7500</v>
      </c>
      <c r="D14" s="81">
        <v>200</v>
      </c>
      <c r="E14" s="47"/>
      <c r="F14" s="47"/>
      <c r="G14" s="47"/>
      <c r="H14" s="47"/>
    </row>
    <row r="15" spans="1:8">
      <c r="A15" s="68" t="s">
        <v>353</v>
      </c>
      <c r="B15" s="82" t="s">
        <v>252</v>
      </c>
      <c r="C15" s="82">
        <v>300</v>
      </c>
      <c r="D15" s="83">
        <v>240</v>
      </c>
      <c r="E15" s="47"/>
      <c r="F15" s="47"/>
      <c r="G15" s="47"/>
      <c r="H15" s="47"/>
    </row>
    <row r="16" spans="1:8">
      <c r="A16" s="47"/>
      <c r="B16" s="47"/>
      <c r="C16" s="47"/>
      <c r="D16" s="47"/>
      <c r="E16" s="47"/>
      <c r="F16" s="47"/>
      <c r="G16" s="47"/>
      <c r="H16" s="47"/>
    </row>
    <row r="17" spans="1:8">
      <c r="A17" s="49" t="s">
        <v>253</v>
      </c>
      <c r="B17" s="84"/>
      <c r="C17" s="84"/>
      <c r="D17" s="84"/>
      <c r="E17" s="84"/>
      <c r="F17" s="84"/>
      <c r="G17" s="84"/>
      <c r="H17" s="84"/>
    </row>
    <row r="18" spans="1:8" ht="26.25">
      <c r="A18" s="85" t="s">
        <v>254</v>
      </c>
      <c r="B18" s="53" t="s">
        <v>162</v>
      </c>
      <c r="C18" s="53" t="s">
        <v>255</v>
      </c>
      <c r="D18" s="53" t="s">
        <v>256</v>
      </c>
      <c r="E18" s="53" t="s">
        <v>257</v>
      </c>
      <c r="F18" s="53" t="s">
        <v>174</v>
      </c>
      <c r="G18" s="53" t="s">
        <v>258</v>
      </c>
      <c r="H18" s="53" t="s">
        <v>259</v>
      </c>
    </row>
    <row r="19" spans="1:8">
      <c r="A19" s="56" t="s">
        <v>260</v>
      </c>
      <c r="B19" s="86" t="s">
        <v>261</v>
      </c>
      <c r="C19" s="87">
        <f>D14/C14</f>
        <v>2.6666666666666668E-2</v>
      </c>
      <c r="D19" s="88">
        <f>B8</f>
        <v>8712</v>
      </c>
      <c r="E19" s="86">
        <v>1</v>
      </c>
      <c r="F19" s="87">
        <f>C19*D19*B7</f>
        <v>232.32000000000002</v>
      </c>
      <c r="G19" s="87">
        <f>F19/E19</f>
        <v>232.32000000000002</v>
      </c>
      <c r="H19" s="87">
        <f t="shared" ref="H19:H24" si="0">G19/$B$7</f>
        <v>232.32000000000002</v>
      </c>
    </row>
    <row r="20" spans="1:8">
      <c r="A20" s="61" t="s">
        <v>262</v>
      </c>
      <c r="B20" s="89" t="s">
        <v>263</v>
      </c>
      <c r="C20" s="90">
        <v>1.8</v>
      </c>
      <c r="D20" s="91">
        <f>B9</f>
        <v>87.12</v>
      </c>
      <c r="E20" s="89">
        <v>5</v>
      </c>
      <c r="F20" s="92">
        <f>C20*D20*B7</f>
        <v>156.816</v>
      </c>
      <c r="G20" s="92">
        <f>F20/E20</f>
        <v>31.363199999999999</v>
      </c>
      <c r="H20" s="92">
        <f t="shared" si="0"/>
        <v>31.363199999999999</v>
      </c>
    </row>
    <row r="21" spans="1:8">
      <c r="A21" s="61" t="s">
        <v>354</v>
      </c>
      <c r="B21" s="89" t="s">
        <v>261</v>
      </c>
      <c r="C21" s="90">
        <f>D15/C15</f>
        <v>0.8</v>
      </c>
      <c r="D21" s="91">
        <f>B9*B5+50</f>
        <v>485.6</v>
      </c>
      <c r="E21" s="89">
        <v>5</v>
      </c>
      <c r="F21" s="92">
        <f>C21*D21*B7</f>
        <v>388.48</v>
      </c>
      <c r="G21" s="92">
        <f>F21/E21</f>
        <v>77.695999999999998</v>
      </c>
      <c r="H21" s="92">
        <f t="shared" si="0"/>
        <v>77.695999999999998</v>
      </c>
    </row>
    <row r="22" spans="1:8">
      <c r="A22" s="61" t="s">
        <v>264</v>
      </c>
      <c r="B22" s="89"/>
      <c r="C22" s="90">
        <v>350</v>
      </c>
      <c r="D22" s="89">
        <v>1</v>
      </c>
      <c r="E22" s="89">
        <v>5</v>
      </c>
      <c r="F22" s="92">
        <f>C22*D22</f>
        <v>350</v>
      </c>
      <c r="G22" s="92">
        <f>F22/E22</f>
        <v>70</v>
      </c>
      <c r="H22" s="92">
        <f t="shared" si="0"/>
        <v>70</v>
      </c>
    </row>
    <row r="23" spans="1:8">
      <c r="A23" s="61" t="s">
        <v>265</v>
      </c>
      <c r="B23" s="89"/>
      <c r="C23" s="90">
        <v>0</v>
      </c>
      <c r="D23" s="89">
        <v>1</v>
      </c>
      <c r="E23" s="89">
        <v>10</v>
      </c>
      <c r="F23" s="92">
        <f>C23*D23</f>
        <v>0</v>
      </c>
      <c r="G23" s="92">
        <f>F23/E23</f>
        <v>0</v>
      </c>
      <c r="H23" s="92">
        <f t="shared" si="0"/>
        <v>0</v>
      </c>
    </row>
    <row r="24" spans="1:8">
      <c r="A24" s="61" t="s">
        <v>266</v>
      </c>
      <c r="B24" s="89" t="s">
        <v>267</v>
      </c>
      <c r="C24" s="90">
        <v>10</v>
      </c>
      <c r="D24" s="89">
        <v>30</v>
      </c>
      <c r="E24" s="89"/>
      <c r="F24" s="92">
        <f>C24*D24</f>
        <v>300</v>
      </c>
      <c r="G24" s="92">
        <f>F24</f>
        <v>300</v>
      </c>
      <c r="H24" s="92">
        <f t="shared" si="0"/>
        <v>300</v>
      </c>
    </row>
    <row r="25" spans="1:8">
      <c r="A25" s="93" t="s">
        <v>268</v>
      </c>
      <c r="B25" s="94"/>
      <c r="C25" s="95"/>
      <c r="D25" s="94"/>
      <c r="E25" s="94"/>
      <c r="F25" s="95">
        <f>SUM(F19:F23)</f>
        <v>1127.616</v>
      </c>
      <c r="G25" s="95">
        <f>SUM(G19:G23)</f>
        <v>411.37919999999997</v>
      </c>
      <c r="H25" s="95">
        <f>SUM(H19:H23)</f>
        <v>411.37919999999997</v>
      </c>
    </row>
    <row r="26" spans="1:8">
      <c r="A26" s="96"/>
      <c r="B26" s="97"/>
      <c r="C26" s="98"/>
      <c r="D26" s="97"/>
      <c r="E26" s="97"/>
      <c r="F26" s="98"/>
      <c r="G26" s="98"/>
      <c r="H26" s="98"/>
    </row>
    <row r="27" spans="1:8">
      <c r="A27" s="49" t="s">
        <v>269</v>
      </c>
      <c r="B27" s="50"/>
      <c r="C27" s="50"/>
      <c r="D27" s="99"/>
      <c r="E27" s="50"/>
      <c r="F27" s="50"/>
      <c r="G27" s="50"/>
      <c r="H27" s="100"/>
    </row>
    <row r="28" spans="1:8" ht="39">
      <c r="A28" s="77" t="s">
        <v>246</v>
      </c>
      <c r="B28" s="51" t="s">
        <v>270</v>
      </c>
      <c r="C28" s="51" t="s">
        <v>281</v>
      </c>
      <c r="D28" s="51" t="s">
        <v>271</v>
      </c>
      <c r="E28" s="51" t="s">
        <v>282</v>
      </c>
      <c r="F28" s="51" t="s">
        <v>258</v>
      </c>
      <c r="G28" s="51" t="s">
        <v>272</v>
      </c>
      <c r="H28" s="47"/>
    </row>
    <row r="29" spans="1:8">
      <c r="A29" s="56" t="s">
        <v>273</v>
      </c>
      <c r="B29" s="101">
        <v>0</v>
      </c>
      <c r="C29" s="102">
        <v>32000</v>
      </c>
      <c r="D29" s="80">
        <v>8</v>
      </c>
      <c r="E29" s="86">
        <f>D29*27154*B7</f>
        <v>217232</v>
      </c>
      <c r="F29" s="87">
        <f>(E29/C29)*B29</f>
        <v>0</v>
      </c>
      <c r="G29" s="87">
        <f>F29/B7</f>
        <v>0</v>
      </c>
      <c r="H29" s="47"/>
    </row>
    <row r="30" spans="1:8">
      <c r="A30" s="103"/>
      <c r="B30" s="104" t="s">
        <v>274</v>
      </c>
      <c r="C30" s="104" t="s">
        <v>275</v>
      </c>
      <c r="D30" s="105"/>
      <c r="E30" s="61"/>
      <c r="F30" s="61"/>
      <c r="G30" s="61"/>
      <c r="H30" s="47"/>
    </row>
    <row r="31" spans="1:8">
      <c r="A31" s="65" t="s">
        <v>276</v>
      </c>
      <c r="B31" s="106">
        <v>0</v>
      </c>
      <c r="C31" s="107">
        <v>8</v>
      </c>
      <c r="D31" s="108"/>
      <c r="E31" s="65"/>
      <c r="F31" s="106">
        <f>B31*C31</f>
        <v>0</v>
      </c>
      <c r="G31" s="106">
        <f>F31/B7</f>
        <v>0</v>
      </c>
      <c r="H31" s="47"/>
    </row>
    <row r="32" spans="1:8">
      <c r="A32" s="93" t="s">
        <v>268</v>
      </c>
      <c r="B32" s="94"/>
      <c r="C32" s="95"/>
      <c r="D32" s="94"/>
      <c r="E32" s="94"/>
      <c r="F32" s="95">
        <f>SUM(F29:F31)</f>
        <v>0</v>
      </c>
      <c r="G32" s="95">
        <f>SUM(G29:G31)</f>
        <v>0</v>
      </c>
      <c r="H32" s="47"/>
    </row>
    <row r="33" spans="1:8">
      <c r="A33" s="47"/>
      <c r="B33" s="109"/>
      <c r="C33" s="110"/>
      <c r="D33" s="111"/>
      <c r="E33" s="47"/>
      <c r="F33" s="47"/>
      <c r="G33" s="109"/>
      <c r="H33" s="109"/>
    </row>
    <row r="34" spans="1:8">
      <c r="A34" s="48"/>
      <c r="B34" s="112" t="s">
        <v>163</v>
      </c>
      <c r="C34" s="112" t="s">
        <v>277</v>
      </c>
      <c r="D34" s="112" t="s">
        <v>278</v>
      </c>
      <c r="E34" s="47"/>
      <c r="F34" s="47"/>
      <c r="G34" s="47"/>
      <c r="H34" s="47"/>
    </row>
    <row r="35" spans="1:8">
      <c r="A35" s="113" t="s">
        <v>279</v>
      </c>
      <c r="B35" s="114">
        <f>G25</f>
        <v>411.37919999999997</v>
      </c>
      <c r="C35" s="115">
        <f>H25</f>
        <v>411.37919999999997</v>
      </c>
      <c r="D35" s="114">
        <f>H25/D29</f>
        <v>51.422399999999996</v>
      </c>
      <c r="E35" s="47"/>
      <c r="F35" s="47"/>
      <c r="G35" s="47"/>
      <c r="H35" s="47"/>
    </row>
    <row r="36" spans="1:8">
      <c r="A36" s="113" t="s">
        <v>269</v>
      </c>
      <c r="B36" s="114">
        <f>F32</f>
        <v>0</v>
      </c>
      <c r="C36" s="114">
        <f>G32</f>
        <v>0</v>
      </c>
      <c r="D36" s="115">
        <f>G32/D29</f>
        <v>0</v>
      </c>
      <c r="E36" s="47"/>
      <c r="F36" s="47"/>
      <c r="G36" s="47"/>
      <c r="H36" s="47"/>
    </row>
    <row r="37" spans="1:8">
      <c r="A37" s="116" t="s">
        <v>258</v>
      </c>
      <c r="B37" s="117">
        <f>B35+B36</f>
        <v>411.37919999999997</v>
      </c>
      <c r="C37" s="117">
        <f>C35+C36</f>
        <v>411.37919999999997</v>
      </c>
      <c r="D37" s="117">
        <f>D35+D36</f>
        <v>51.422399999999996</v>
      </c>
      <c r="E37" s="47"/>
      <c r="F37" s="47"/>
      <c r="G37" s="47"/>
      <c r="H37" s="47"/>
    </row>
    <row r="39" spans="1:8">
      <c r="A39" s="46" t="s">
        <v>456</v>
      </c>
    </row>
  </sheetData>
  <mergeCells count="1">
    <mergeCell ref="A2:H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83"/>
  <sheetViews>
    <sheetView workbookViewId="0">
      <selection activeCell="C45" sqref="C45"/>
    </sheetView>
  </sheetViews>
  <sheetFormatPr defaultRowHeight="15"/>
  <cols>
    <col min="2" max="2" width="25" customWidth="1"/>
    <col min="3" max="3" width="25.140625" customWidth="1"/>
    <col min="4" max="4" width="22.42578125" customWidth="1"/>
    <col min="5" max="5" width="21.42578125" customWidth="1"/>
  </cols>
  <sheetData>
    <row r="1" spans="2:5" ht="15.75" thickBot="1"/>
    <row r="2" spans="2:5" ht="30.75" thickBot="1">
      <c r="B2" s="8" t="s">
        <v>0</v>
      </c>
      <c r="C2" s="9" t="s">
        <v>1</v>
      </c>
      <c r="D2" s="9" t="s">
        <v>145</v>
      </c>
      <c r="E2" s="10" t="s">
        <v>146</v>
      </c>
    </row>
    <row r="3" spans="2:5" ht="16.5" thickTop="1" thickBot="1">
      <c r="B3" s="11" t="s">
        <v>2</v>
      </c>
      <c r="C3" s="6" t="s">
        <v>3</v>
      </c>
      <c r="D3" s="6">
        <v>214</v>
      </c>
      <c r="E3" s="12">
        <v>17</v>
      </c>
    </row>
    <row r="4" spans="2:5" ht="15.75" thickBot="1">
      <c r="B4" s="13" t="s">
        <v>4</v>
      </c>
      <c r="C4" s="7" t="s">
        <v>5</v>
      </c>
      <c r="D4" s="7">
        <v>221</v>
      </c>
      <c r="E4" s="14">
        <v>18</v>
      </c>
    </row>
    <row r="5" spans="2:5" ht="15.75" thickBot="1">
      <c r="B5" s="11" t="s">
        <v>6</v>
      </c>
      <c r="C5" s="6" t="s">
        <v>7</v>
      </c>
      <c r="D5" s="6">
        <v>139</v>
      </c>
      <c r="E5" s="12">
        <v>16</v>
      </c>
    </row>
    <row r="6" spans="2:5" ht="15.75" thickBot="1">
      <c r="B6" s="13" t="s">
        <v>8</v>
      </c>
      <c r="C6" s="7" t="s">
        <v>9</v>
      </c>
      <c r="D6" s="7">
        <v>143</v>
      </c>
      <c r="E6" s="14">
        <v>18</v>
      </c>
    </row>
    <row r="7" spans="2:5" ht="15.75" thickBot="1">
      <c r="B7" s="11" t="s">
        <v>10</v>
      </c>
      <c r="C7" s="6" t="s">
        <v>11</v>
      </c>
      <c r="D7" s="6">
        <v>238</v>
      </c>
      <c r="E7" s="12">
        <v>24</v>
      </c>
    </row>
    <row r="8" spans="2:5" ht="15.75" thickBot="1">
      <c r="B8" s="13" t="s">
        <v>12</v>
      </c>
      <c r="C8" s="7" t="s">
        <v>13</v>
      </c>
      <c r="D8" s="7">
        <v>197</v>
      </c>
      <c r="E8" s="14">
        <v>13</v>
      </c>
    </row>
    <row r="9" spans="2:5" ht="15.75" thickBot="1">
      <c r="B9" s="11" t="s">
        <v>14</v>
      </c>
      <c r="C9" s="6" t="s">
        <v>15</v>
      </c>
      <c r="D9" s="6">
        <v>173</v>
      </c>
      <c r="E9" s="12">
        <v>17</v>
      </c>
    </row>
    <row r="10" spans="2:5" ht="15.75" thickBot="1">
      <c r="B10" s="13" t="s">
        <v>14</v>
      </c>
      <c r="C10" s="7" t="s">
        <v>16</v>
      </c>
      <c r="D10" s="7">
        <v>157</v>
      </c>
      <c r="E10" s="14">
        <v>14</v>
      </c>
    </row>
    <row r="11" spans="2:5" ht="15.75" thickBot="1">
      <c r="B11" s="11" t="s">
        <v>14</v>
      </c>
      <c r="C11" s="6" t="s">
        <v>17</v>
      </c>
      <c r="D11" s="6">
        <v>182</v>
      </c>
      <c r="E11" s="12">
        <v>18</v>
      </c>
    </row>
    <row r="12" spans="2:5" ht="15.75" thickBot="1">
      <c r="B12" s="13" t="s">
        <v>18</v>
      </c>
      <c r="C12" s="7" t="s">
        <v>19</v>
      </c>
      <c r="D12" s="7">
        <v>180</v>
      </c>
      <c r="E12" s="14">
        <v>17</v>
      </c>
    </row>
    <row r="13" spans="2:5" ht="15.75" thickBot="1">
      <c r="B13" s="11" t="s">
        <v>14</v>
      </c>
      <c r="C13" s="6" t="s">
        <v>20</v>
      </c>
      <c r="D13" s="6">
        <v>206</v>
      </c>
      <c r="E13" s="12">
        <v>16</v>
      </c>
    </row>
    <row r="14" spans="2:5" ht="15.75" thickBot="1">
      <c r="B14" s="13" t="s">
        <v>21</v>
      </c>
      <c r="C14" s="7" t="s">
        <v>22</v>
      </c>
      <c r="D14" s="7">
        <v>214</v>
      </c>
      <c r="E14" s="14">
        <v>18</v>
      </c>
    </row>
    <row r="15" spans="2:5" ht="15.75" thickBot="1">
      <c r="B15" s="11" t="s">
        <v>23</v>
      </c>
      <c r="C15" s="6" t="s">
        <v>24</v>
      </c>
      <c r="D15" s="6">
        <v>188</v>
      </c>
      <c r="E15" s="12">
        <v>15</v>
      </c>
    </row>
    <row r="16" spans="2:5" ht="15.75" thickBot="1">
      <c r="B16" s="13" t="s">
        <v>25</v>
      </c>
      <c r="C16" s="7" t="s">
        <v>26</v>
      </c>
      <c r="D16" s="7">
        <v>245</v>
      </c>
      <c r="E16" s="14">
        <v>24</v>
      </c>
    </row>
    <row r="17" spans="2:5" ht="15.75" thickBot="1">
      <c r="B17" s="11" t="s">
        <v>27</v>
      </c>
      <c r="C17" s="6" t="s">
        <v>28</v>
      </c>
      <c r="D17" s="6">
        <v>172</v>
      </c>
      <c r="E17" s="12">
        <v>17</v>
      </c>
    </row>
    <row r="18" spans="2:5" ht="15.75" thickBot="1">
      <c r="B18" s="13" t="s">
        <v>29</v>
      </c>
      <c r="C18" s="7" t="s">
        <v>30</v>
      </c>
      <c r="D18" s="7">
        <v>159</v>
      </c>
      <c r="E18" s="14">
        <v>17</v>
      </c>
    </row>
    <row r="19" spans="2:5" ht="15.75" thickBot="1">
      <c r="B19" s="11" t="s">
        <v>31</v>
      </c>
      <c r="C19" s="6" t="s">
        <v>32</v>
      </c>
      <c r="D19" s="6">
        <v>233</v>
      </c>
      <c r="E19" s="12">
        <v>17</v>
      </c>
    </row>
    <row r="20" spans="2:5" ht="15.75" thickBot="1">
      <c r="B20" s="13" t="s">
        <v>33</v>
      </c>
      <c r="C20" s="7" t="s">
        <v>34</v>
      </c>
      <c r="D20" s="7">
        <v>196</v>
      </c>
      <c r="E20" s="14">
        <v>14</v>
      </c>
    </row>
    <row r="21" spans="2:5" ht="15.75" thickBot="1">
      <c r="B21" s="11" t="s">
        <v>35</v>
      </c>
      <c r="C21" s="6" t="s">
        <v>36</v>
      </c>
      <c r="D21" s="6">
        <v>212</v>
      </c>
      <c r="E21" s="12">
        <v>21</v>
      </c>
    </row>
    <row r="22" spans="2:5" ht="15.75" thickBot="1">
      <c r="B22" s="13" t="s">
        <v>37</v>
      </c>
      <c r="C22" s="7" t="s">
        <v>38</v>
      </c>
      <c r="D22" s="7">
        <v>232</v>
      </c>
      <c r="E22" s="14">
        <v>18</v>
      </c>
    </row>
    <row r="23" spans="2:5" ht="15.75" thickBot="1">
      <c r="B23" s="11" t="s">
        <v>39</v>
      </c>
      <c r="C23" s="6" t="s">
        <v>40</v>
      </c>
      <c r="D23" s="6">
        <v>213</v>
      </c>
      <c r="E23" s="12">
        <v>17</v>
      </c>
    </row>
    <row r="24" spans="2:5" ht="15.75" thickBot="1">
      <c r="B24" s="13" t="s">
        <v>41</v>
      </c>
      <c r="C24" s="7" t="s">
        <v>42</v>
      </c>
      <c r="D24" s="7">
        <v>282</v>
      </c>
      <c r="E24" s="14">
        <v>28</v>
      </c>
    </row>
    <row r="25" spans="2:5" ht="15.75" thickBot="1">
      <c r="B25" s="11" t="s">
        <v>43</v>
      </c>
      <c r="C25" s="6" t="s">
        <v>44</v>
      </c>
      <c r="D25" s="6">
        <v>214</v>
      </c>
      <c r="E25" s="12">
        <v>19</v>
      </c>
    </row>
    <row r="26" spans="2:5" ht="15.75" thickBot="1">
      <c r="B26" s="13" t="s">
        <v>45</v>
      </c>
      <c r="C26" s="7" t="s">
        <v>45</v>
      </c>
      <c r="D26" s="7">
        <v>194</v>
      </c>
      <c r="E26" s="14">
        <v>14</v>
      </c>
    </row>
    <row r="27" spans="2:5" ht="15.75" thickBot="1">
      <c r="B27" s="11" t="s">
        <v>46</v>
      </c>
      <c r="C27" s="6" t="s">
        <v>47</v>
      </c>
      <c r="D27" s="6">
        <v>203</v>
      </c>
      <c r="E27" s="12">
        <v>19</v>
      </c>
    </row>
    <row r="28" spans="2:5" ht="15.75" thickBot="1">
      <c r="B28" s="13" t="s">
        <v>14</v>
      </c>
      <c r="C28" s="7" t="s">
        <v>48</v>
      </c>
      <c r="D28" s="7">
        <v>206</v>
      </c>
      <c r="E28" s="14">
        <v>19</v>
      </c>
    </row>
    <row r="29" spans="2:5" ht="15.75" thickBot="1">
      <c r="B29" s="11" t="s">
        <v>49</v>
      </c>
      <c r="C29" s="6" t="s">
        <v>50</v>
      </c>
      <c r="D29" s="6">
        <v>208</v>
      </c>
      <c r="E29" s="12">
        <v>22</v>
      </c>
    </row>
    <row r="30" spans="2:5" ht="15.75" thickBot="1">
      <c r="B30" s="13" t="s">
        <v>51</v>
      </c>
      <c r="C30" s="7" t="s">
        <v>52</v>
      </c>
      <c r="D30" s="7">
        <v>206</v>
      </c>
      <c r="E30" s="14">
        <v>17</v>
      </c>
    </row>
    <row r="31" spans="2:5" ht="15.75" thickBot="1">
      <c r="B31" s="11" t="s">
        <v>53</v>
      </c>
      <c r="C31" s="6" t="s">
        <v>54</v>
      </c>
      <c r="D31" s="6">
        <v>210</v>
      </c>
      <c r="E31" s="12">
        <v>17</v>
      </c>
    </row>
    <row r="32" spans="2:5" ht="29.25" thickBot="1">
      <c r="B32" s="13" t="s">
        <v>14</v>
      </c>
      <c r="C32" s="7" t="s">
        <v>55</v>
      </c>
      <c r="D32" s="7">
        <v>205</v>
      </c>
      <c r="E32" s="14">
        <v>15</v>
      </c>
    </row>
    <row r="33" spans="2:5" ht="15.75" thickBot="1">
      <c r="B33" s="11" t="s">
        <v>14</v>
      </c>
      <c r="C33" s="6" t="s">
        <v>56</v>
      </c>
      <c r="D33" s="6">
        <v>199</v>
      </c>
      <c r="E33" s="12">
        <v>10</v>
      </c>
    </row>
    <row r="34" spans="2:5" ht="15.75" thickBot="1">
      <c r="B34" s="13" t="s">
        <v>57</v>
      </c>
      <c r="C34" s="7" t="s">
        <v>58</v>
      </c>
      <c r="D34" s="7">
        <v>159</v>
      </c>
      <c r="E34" s="14">
        <v>14</v>
      </c>
    </row>
    <row r="35" spans="2:5" ht="15.75" thickBot="1">
      <c r="B35" s="11" t="s">
        <v>14</v>
      </c>
      <c r="C35" s="6" t="s">
        <v>59</v>
      </c>
      <c r="D35" s="6">
        <v>155</v>
      </c>
      <c r="E35" s="12">
        <v>15</v>
      </c>
    </row>
    <row r="36" spans="2:5" ht="15.75" thickBot="1">
      <c r="B36" s="13" t="s">
        <v>14</v>
      </c>
      <c r="C36" s="7" t="s">
        <v>60</v>
      </c>
      <c r="D36" s="7">
        <v>199</v>
      </c>
      <c r="E36" s="14">
        <v>21</v>
      </c>
    </row>
    <row r="37" spans="2:5" ht="15.75" thickBot="1">
      <c r="B37" s="11" t="s">
        <v>61</v>
      </c>
      <c r="C37" s="6" t="s">
        <v>62</v>
      </c>
      <c r="D37" s="6">
        <v>169</v>
      </c>
      <c r="E37" s="12">
        <v>15</v>
      </c>
    </row>
    <row r="38" spans="2:5" ht="15.75" thickBot="1">
      <c r="B38" s="13" t="s">
        <v>63</v>
      </c>
      <c r="C38" s="7" t="s">
        <v>64</v>
      </c>
      <c r="D38" s="7">
        <v>226</v>
      </c>
      <c r="E38" s="14">
        <v>18</v>
      </c>
    </row>
    <row r="39" spans="2:5" ht="15.75" thickBot="1">
      <c r="B39" s="11" t="s">
        <v>65</v>
      </c>
      <c r="C39" s="6" t="s">
        <v>66</v>
      </c>
      <c r="D39" s="6">
        <v>179</v>
      </c>
      <c r="E39" s="12">
        <v>22</v>
      </c>
    </row>
    <row r="40" spans="2:5" ht="15.75" thickBot="1">
      <c r="B40" s="13" t="s">
        <v>67</v>
      </c>
      <c r="C40" s="7" t="s">
        <v>68</v>
      </c>
      <c r="D40" s="7">
        <v>161</v>
      </c>
      <c r="E40" s="14">
        <v>14</v>
      </c>
    </row>
    <row r="41" spans="2:5" ht="15.75" thickBot="1">
      <c r="B41" s="11" t="s">
        <v>69</v>
      </c>
      <c r="C41" s="6" t="s">
        <v>70</v>
      </c>
      <c r="D41" s="6">
        <v>201</v>
      </c>
      <c r="E41" s="12">
        <v>15</v>
      </c>
    </row>
    <row r="42" spans="2:5" ht="15.75" thickBot="1">
      <c r="B42" s="13" t="s">
        <v>71</v>
      </c>
      <c r="C42" s="7" t="s">
        <v>72</v>
      </c>
      <c r="D42" s="7">
        <v>186</v>
      </c>
      <c r="E42" s="14">
        <v>17</v>
      </c>
    </row>
    <row r="43" spans="2:5" ht="15.75" thickBot="1">
      <c r="B43" s="11" t="s">
        <v>73</v>
      </c>
      <c r="C43" s="6" t="s">
        <v>74</v>
      </c>
      <c r="D43" s="6">
        <v>186</v>
      </c>
      <c r="E43" s="12">
        <v>16</v>
      </c>
    </row>
    <row r="44" spans="2:5" ht="15.75" thickBot="1">
      <c r="B44" s="13" t="s">
        <v>24</v>
      </c>
      <c r="C44" s="7" t="s">
        <v>75</v>
      </c>
      <c r="D44" s="7">
        <v>214</v>
      </c>
      <c r="E44" s="14">
        <v>21</v>
      </c>
    </row>
    <row r="45" spans="2:5" ht="15.75" thickBot="1">
      <c r="B45" s="11" t="s">
        <v>76</v>
      </c>
      <c r="C45" s="6" t="s">
        <v>77</v>
      </c>
      <c r="D45" s="6">
        <v>154</v>
      </c>
      <c r="E45" s="12">
        <v>14</v>
      </c>
    </row>
    <row r="46" spans="2:5" ht="15.75" thickBot="1">
      <c r="B46" s="13" t="s">
        <v>14</v>
      </c>
      <c r="C46" s="7" t="s">
        <v>78</v>
      </c>
      <c r="D46" s="7">
        <v>180</v>
      </c>
      <c r="E46" s="14">
        <v>19</v>
      </c>
    </row>
    <row r="47" spans="2:5" ht="15.75" thickBot="1">
      <c r="B47" s="11" t="s">
        <v>14</v>
      </c>
      <c r="C47" s="6" t="s">
        <v>79</v>
      </c>
      <c r="D47" s="6">
        <v>161</v>
      </c>
      <c r="E47" s="12">
        <v>14</v>
      </c>
    </row>
    <row r="48" spans="2:5" ht="15.75" thickBot="1">
      <c r="B48" s="13" t="s">
        <v>80</v>
      </c>
      <c r="C48" s="7" t="s">
        <v>81</v>
      </c>
      <c r="D48" s="7">
        <v>168</v>
      </c>
      <c r="E48" s="14">
        <v>16</v>
      </c>
    </row>
    <row r="49" spans="2:5" ht="15.75" thickBot="1">
      <c r="B49" s="11" t="s">
        <v>14</v>
      </c>
      <c r="C49" s="6" t="s">
        <v>82</v>
      </c>
      <c r="D49" s="6">
        <v>183</v>
      </c>
      <c r="E49" s="12">
        <v>15</v>
      </c>
    </row>
    <row r="50" spans="2:5" ht="15.75" thickBot="1">
      <c r="B50" s="13" t="s">
        <v>83</v>
      </c>
      <c r="C50" s="7" t="s">
        <v>84</v>
      </c>
      <c r="D50" s="7">
        <v>219</v>
      </c>
      <c r="E50" s="14">
        <v>19</v>
      </c>
    </row>
    <row r="51" spans="2:5" ht="15.75" thickBot="1">
      <c r="B51" s="11" t="s">
        <v>85</v>
      </c>
      <c r="C51" s="6" t="s">
        <v>86</v>
      </c>
      <c r="D51" s="6">
        <v>205</v>
      </c>
      <c r="E51" s="12">
        <v>14</v>
      </c>
    </row>
    <row r="52" spans="2:5" ht="15.75" thickBot="1">
      <c r="B52" s="13" t="s">
        <v>87</v>
      </c>
      <c r="C52" s="7" t="s">
        <v>88</v>
      </c>
      <c r="D52" s="7">
        <v>213</v>
      </c>
      <c r="E52" s="14">
        <v>27</v>
      </c>
    </row>
    <row r="53" spans="2:5" ht="15.75" thickBot="1">
      <c r="B53" s="11" t="s">
        <v>89</v>
      </c>
      <c r="C53" s="6" t="s">
        <v>90</v>
      </c>
      <c r="D53" s="6">
        <v>210</v>
      </c>
      <c r="E53" s="12">
        <v>17</v>
      </c>
    </row>
    <row r="54" spans="2:5" ht="15.75" thickBot="1">
      <c r="B54" s="13" t="s">
        <v>91</v>
      </c>
      <c r="C54" s="7" t="s">
        <v>92</v>
      </c>
      <c r="D54" s="7">
        <v>242</v>
      </c>
      <c r="E54" s="14">
        <v>16</v>
      </c>
    </row>
    <row r="55" spans="2:5" ht="15.75" thickBot="1">
      <c r="B55" s="11" t="s">
        <v>14</v>
      </c>
      <c r="C55" s="6" t="s">
        <v>93</v>
      </c>
      <c r="D55" s="6">
        <v>210</v>
      </c>
      <c r="E55" s="12">
        <v>20</v>
      </c>
    </row>
    <row r="56" spans="2:5" ht="15.75" thickBot="1">
      <c r="B56" s="13" t="s">
        <v>94</v>
      </c>
      <c r="C56" s="7" t="s">
        <v>67</v>
      </c>
      <c r="D56" s="7">
        <v>198</v>
      </c>
      <c r="E56" s="14">
        <v>12</v>
      </c>
    </row>
    <row r="57" spans="2:5" ht="15.75" thickBot="1">
      <c r="B57" s="11" t="s">
        <v>95</v>
      </c>
      <c r="C57" s="6" t="s">
        <v>96</v>
      </c>
      <c r="D57" s="6">
        <v>190</v>
      </c>
      <c r="E57" s="12">
        <v>14</v>
      </c>
    </row>
    <row r="58" spans="2:5" ht="15.75" thickBot="1">
      <c r="B58" s="13" t="s">
        <v>97</v>
      </c>
      <c r="C58" s="7" t="s">
        <v>98</v>
      </c>
      <c r="D58" s="7">
        <v>222</v>
      </c>
      <c r="E58" s="14">
        <v>17</v>
      </c>
    </row>
    <row r="59" spans="2:5" ht="15.75" thickBot="1">
      <c r="B59" s="11" t="s">
        <v>99</v>
      </c>
      <c r="C59" s="6" t="s">
        <v>100</v>
      </c>
      <c r="D59" s="6">
        <v>212</v>
      </c>
      <c r="E59" s="12">
        <v>20</v>
      </c>
    </row>
    <row r="60" spans="2:5" ht="15.75" thickBot="1">
      <c r="B60" s="13" t="s">
        <v>101</v>
      </c>
      <c r="C60" s="7" t="s">
        <v>102</v>
      </c>
      <c r="D60" s="7">
        <v>212</v>
      </c>
      <c r="E60" s="14">
        <v>16</v>
      </c>
    </row>
    <row r="61" spans="2:5" ht="15.75" thickBot="1">
      <c r="B61" s="11" t="s">
        <v>103</v>
      </c>
      <c r="C61" s="6" t="s">
        <v>104</v>
      </c>
      <c r="D61" s="6">
        <v>208</v>
      </c>
      <c r="E61" s="12">
        <v>19</v>
      </c>
    </row>
    <row r="62" spans="2:5" ht="15.75" thickBot="1">
      <c r="B62" s="13" t="s">
        <v>105</v>
      </c>
      <c r="C62" s="7" t="s">
        <v>106</v>
      </c>
      <c r="D62" s="7">
        <v>209</v>
      </c>
      <c r="E62" s="14">
        <v>18</v>
      </c>
    </row>
    <row r="63" spans="2:5" ht="15.75" thickBot="1">
      <c r="B63" s="11" t="s">
        <v>107</v>
      </c>
      <c r="C63" s="6" t="s">
        <v>108</v>
      </c>
      <c r="D63" s="6">
        <v>199</v>
      </c>
      <c r="E63" s="12">
        <v>14</v>
      </c>
    </row>
    <row r="64" spans="2:5" ht="15.75" thickBot="1">
      <c r="B64" s="13" t="s">
        <v>109</v>
      </c>
      <c r="C64" s="7" t="s">
        <v>110</v>
      </c>
      <c r="D64" s="7">
        <v>207</v>
      </c>
      <c r="E64" s="14">
        <v>21</v>
      </c>
    </row>
    <row r="65" spans="2:5" ht="15.75" thickBot="1">
      <c r="B65" s="11" t="s">
        <v>111</v>
      </c>
      <c r="C65" s="6" t="s">
        <v>112</v>
      </c>
      <c r="D65" s="6">
        <v>203</v>
      </c>
      <c r="E65" s="12">
        <v>15</v>
      </c>
    </row>
    <row r="66" spans="2:5" ht="15.75" thickBot="1">
      <c r="B66" s="13" t="s">
        <v>113</v>
      </c>
      <c r="C66" s="7" t="s">
        <v>114</v>
      </c>
      <c r="D66" s="7">
        <v>201</v>
      </c>
      <c r="E66" s="14">
        <v>16</v>
      </c>
    </row>
    <row r="67" spans="2:5" ht="15.75" thickBot="1">
      <c r="B67" s="11" t="s">
        <v>14</v>
      </c>
      <c r="C67" s="6" t="s">
        <v>115</v>
      </c>
      <c r="D67" s="6">
        <v>185</v>
      </c>
      <c r="E67" s="12">
        <v>13</v>
      </c>
    </row>
    <row r="68" spans="2:5" ht="15.75" thickBot="1">
      <c r="B68" s="13" t="s">
        <v>116</v>
      </c>
      <c r="C68" s="7" t="s">
        <v>117</v>
      </c>
      <c r="D68" s="7">
        <v>208</v>
      </c>
      <c r="E68" s="14">
        <v>27</v>
      </c>
    </row>
    <row r="69" spans="2:5" ht="15.75" thickBot="1">
      <c r="B69" s="11" t="s">
        <v>118</v>
      </c>
      <c r="C69" s="6" t="s">
        <v>119</v>
      </c>
      <c r="D69" s="6">
        <v>217</v>
      </c>
      <c r="E69" s="12">
        <v>17</v>
      </c>
    </row>
    <row r="70" spans="2:5" ht="15.75" thickBot="1">
      <c r="B70" s="13" t="s">
        <v>120</v>
      </c>
      <c r="C70" s="7" t="s">
        <v>121</v>
      </c>
      <c r="D70" s="7">
        <v>200</v>
      </c>
      <c r="E70" s="14">
        <v>13</v>
      </c>
    </row>
    <row r="71" spans="2:5" ht="15.75" thickBot="1">
      <c r="B71" s="11" t="s">
        <v>122</v>
      </c>
      <c r="C71" s="6" t="s">
        <v>123</v>
      </c>
      <c r="D71" s="6">
        <v>176</v>
      </c>
      <c r="E71" s="12">
        <v>11</v>
      </c>
    </row>
    <row r="72" spans="2:5" ht="15.75" thickBot="1">
      <c r="B72" s="13" t="s">
        <v>124</v>
      </c>
      <c r="C72" s="7" t="s">
        <v>125</v>
      </c>
      <c r="D72" s="7">
        <v>161</v>
      </c>
      <c r="E72" s="14">
        <v>14</v>
      </c>
    </row>
    <row r="73" spans="2:5" ht="15.75" thickBot="1">
      <c r="B73" s="11" t="s">
        <v>14</v>
      </c>
      <c r="C73" s="6" t="s">
        <v>126</v>
      </c>
      <c r="D73" s="6">
        <v>158</v>
      </c>
      <c r="E73" s="12">
        <v>13</v>
      </c>
    </row>
    <row r="74" spans="2:5" ht="15.75" thickBot="1">
      <c r="B74" s="13" t="s">
        <v>127</v>
      </c>
      <c r="C74" s="7" t="s">
        <v>128</v>
      </c>
      <c r="D74" s="7">
        <v>196</v>
      </c>
      <c r="E74" s="14">
        <v>16</v>
      </c>
    </row>
    <row r="75" spans="2:5" ht="15.75" thickBot="1">
      <c r="B75" s="11" t="s">
        <v>129</v>
      </c>
      <c r="C75" s="6" t="s">
        <v>130</v>
      </c>
      <c r="D75" s="6">
        <v>185</v>
      </c>
      <c r="E75" s="12">
        <v>17</v>
      </c>
    </row>
    <row r="76" spans="2:5" ht="15.75" thickBot="1">
      <c r="B76" s="13" t="s">
        <v>131</v>
      </c>
      <c r="C76" s="7" t="s">
        <v>132</v>
      </c>
      <c r="D76" s="7">
        <v>220</v>
      </c>
      <c r="E76" s="14">
        <v>19</v>
      </c>
    </row>
    <row r="77" spans="2:5" ht="15.75" thickBot="1">
      <c r="B77" s="11" t="s">
        <v>14</v>
      </c>
      <c r="C77" s="6" t="s">
        <v>133</v>
      </c>
      <c r="D77" s="6">
        <v>213</v>
      </c>
      <c r="E77" s="12">
        <v>20</v>
      </c>
    </row>
    <row r="78" spans="2:5" ht="29.25" thickBot="1">
      <c r="B78" s="13" t="s">
        <v>14</v>
      </c>
      <c r="C78" s="7" t="s">
        <v>134</v>
      </c>
      <c r="D78" s="7">
        <v>199</v>
      </c>
      <c r="E78" s="14">
        <v>17</v>
      </c>
    </row>
    <row r="79" spans="2:5" ht="15.75" thickBot="1">
      <c r="B79" s="11" t="s">
        <v>135</v>
      </c>
      <c r="C79" s="6" t="s">
        <v>136</v>
      </c>
      <c r="D79" s="6">
        <v>195</v>
      </c>
      <c r="E79" s="12">
        <v>15</v>
      </c>
    </row>
    <row r="80" spans="2:5" ht="15.75" thickBot="1">
      <c r="B80" s="13" t="s">
        <v>137</v>
      </c>
      <c r="C80" s="7" t="s">
        <v>138</v>
      </c>
      <c r="D80" s="7">
        <v>162</v>
      </c>
      <c r="E80" s="14">
        <v>15</v>
      </c>
    </row>
    <row r="81" spans="2:5" ht="15.75" thickBot="1">
      <c r="B81" s="11" t="s">
        <v>139</v>
      </c>
      <c r="C81" s="6" t="s">
        <v>140</v>
      </c>
      <c r="D81" s="6">
        <v>216</v>
      </c>
      <c r="E81" s="12">
        <v>16</v>
      </c>
    </row>
    <row r="82" spans="2:5" ht="15.75" thickBot="1">
      <c r="B82" s="13" t="s">
        <v>141</v>
      </c>
      <c r="C82" s="7" t="s">
        <v>142</v>
      </c>
      <c r="D82" s="7">
        <v>210</v>
      </c>
      <c r="E82" s="14">
        <v>15</v>
      </c>
    </row>
    <row r="83" spans="2:5" ht="15.75" thickBot="1">
      <c r="B83" s="15" t="s">
        <v>143</v>
      </c>
      <c r="C83" s="16" t="s">
        <v>144</v>
      </c>
      <c r="D83" s="16">
        <v>132</v>
      </c>
      <c r="E83" s="17">
        <v>23</v>
      </c>
    </row>
  </sheetData>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Market Garden Budget</vt:lpstr>
      <vt:lpstr>Sales Price Sheet</vt:lpstr>
      <vt:lpstr>Owner Labor</vt:lpstr>
      <vt:lpstr>Market Garden Startup Cost</vt:lpstr>
      <vt:lpstr>Transplant Seed Cost Sheet</vt:lpstr>
      <vt:lpstr>Direct Seeded Cost Sheet</vt:lpstr>
      <vt:lpstr>EARLY SEASON CROPS 1</vt:lpstr>
      <vt:lpstr>MID SEASON CROPS 2</vt:lpstr>
      <vt:lpstr>LATE SEASON CROPS 3</vt:lpstr>
      <vt:lpstr>Garden Space Planner</vt:lpstr>
      <vt:lpstr>Market Garden Irrigation Layout</vt:lpstr>
      <vt:lpstr>Irrigation Budget Sheet</vt:lpstr>
      <vt:lpstr>NC Length of Growing Season</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dawashbu</dc:creator>
  <cp:lastModifiedBy>dawashbu</cp:lastModifiedBy>
  <dcterms:created xsi:type="dcterms:W3CDTF">2015-07-09T17:51:00Z</dcterms:created>
  <dcterms:modified xsi:type="dcterms:W3CDTF">2016-04-12T16:42:38Z</dcterms:modified>
</cp:coreProperties>
</file>