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<sst xmlns="http://schemas.openxmlformats.org/spreadsheetml/2006/main" count="366" uniqueCount="109">
  <si>
    <t>Equipment</t>
  </si>
  <si>
    <t>Tractor, 35-45 hp</t>
  </si>
  <si>
    <t>Fert. Spreader</t>
  </si>
  <si>
    <t>Sprayer, 220g,AB</t>
  </si>
  <si>
    <t>Herb. Spray, 200g</t>
  </si>
  <si>
    <t>Taper Disk, 5 ft</t>
  </si>
  <si>
    <t>Wagons (2)</t>
  </si>
  <si>
    <t>Truck, 1 Ton</t>
  </si>
  <si>
    <t>Mower, Sickle, 7'</t>
  </si>
  <si>
    <t>Mower, 5 ', HD</t>
  </si>
  <si>
    <t>Sprayer, Shielded</t>
  </si>
  <si>
    <t>Mower, Flail 40"</t>
  </si>
  <si>
    <t>Buildings</t>
  </si>
  <si>
    <t>Packing Line</t>
  </si>
  <si>
    <t>Land Clearing</t>
  </si>
  <si>
    <t>Ditch &amp; Drainage</t>
  </si>
  <si>
    <t>Plants</t>
  </si>
  <si>
    <t>Fertilizer</t>
  </si>
  <si>
    <t xml:space="preserve">  Repairs</t>
  </si>
  <si>
    <t xml:space="preserve">  Tax &amp; Insurance</t>
  </si>
  <si>
    <t>Subtotal</t>
  </si>
  <si>
    <t>Annual Operating &amp; Establishment Costs</t>
  </si>
  <si>
    <t xml:space="preserve"> </t>
  </si>
  <si>
    <t>Irrigation Equ.</t>
  </si>
  <si>
    <t>Well, 300 gpm</t>
  </si>
  <si>
    <t>Pumps, (2)</t>
  </si>
  <si>
    <t>Total with</t>
  </si>
  <si>
    <t xml:space="preserve">  Irrigation</t>
  </si>
  <si>
    <t>Pond, 17000 cuyd</t>
  </si>
  <si>
    <t>Sweep &amp; Spinner</t>
  </si>
  <si>
    <t>Forming Beds</t>
  </si>
  <si>
    <t>Insect &amp; Fung</t>
  </si>
  <si>
    <t>Fumigation, cust</t>
  </si>
  <si>
    <t>Bed Forming</t>
  </si>
  <si>
    <t>Planting Labor</t>
  </si>
  <si>
    <t>Weed Control</t>
  </si>
  <si>
    <t>Pruning</t>
  </si>
  <si>
    <t>Bees</t>
  </si>
  <si>
    <t>Hauling Supplies</t>
  </si>
  <si>
    <t>Yr 1</t>
  </si>
  <si>
    <t>Yr 2</t>
  </si>
  <si>
    <t>Yr 3</t>
  </si>
  <si>
    <t>Yr 4</t>
  </si>
  <si>
    <t>Yr 5</t>
  </si>
  <si>
    <t>Yr 6</t>
  </si>
  <si>
    <t>Yr 7</t>
  </si>
  <si>
    <t>Yr 8</t>
  </si>
  <si>
    <t xml:space="preserve">Yr 9 </t>
  </si>
  <si>
    <t>Yr 10</t>
  </si>
  <si>
    <t>Yr 11</t>
  </si>
  <si>
    <t>Yr 12</t>
  </si>
  <si>
    <t>Yr 13</t>
  </si>
  <si>
    <t>Yr 14</t>
  </si>
  <si>
    <t>Yr 15</t>
  </si>
  <si>
    <t>Yr 16</t>
  </si>
  <si>
    <t>Yr 17</t>
  </si>
  <si>
    <t>Yr 18</t>
  </si>
  <si>
    <t>Yr 19</t>
  </si>
  <si>
    <t>Yr 20</t>
  </si>
  <si>
    <t>Sprinklers etc.</t>
  </si>
  <si>
    <t>Total Annual Cost</t>
  </si>
  <si>
    <t>Salvage Values</t>
  </si>
  <si>
    <t>Building and</t>
  </si>
  <si>
    <t xml:space="preserve">   Packing Line:</t>
  </si>
  <si>
    <t>Good Blueberry Soil without Irrigation: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</si>
  <si>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</si>
  <si>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</si>
  <si>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</si>
  <si>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</si>
  <si>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</si>
  <si>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</si>
  <si>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</si>
  <si>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</si>
  <si>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</si>
  <si>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</si>
  <si>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</si>
  <si>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</si>
  <si>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</si>
  <si>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</si>
  <si>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</si>
  <si>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</si>
  <si>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</si>
  <si>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</si>
  <si>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</si>
  <si>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</si>
  <si>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Yield/A</t>
  </si>
  <si>
    <t>Yield/50 A's</t>
  </si>
  <si>
    <t>Fresh (80%)</t>
  </si>
  <si>
    <t xml:space="preserve">  Yield/50 A's</t>
  </si>
  <si>
    <t xml:space="preserve">  Flats/50 A's</t>
  </si>
  <si>
    <t>Fresh (84%)</t>
  </si>
  <si>
    <t xml:space="preserve">  Gross Sales</t>
  </si>
  <si>
    <t>Gross Sales</t>
  </si>
  <si>
    <t>Processed (12%)</t>
  </si>
  <si>
    <t>Total Crop/50A's</t>
  </si>
  <si>
    <t xml:space="preserve">  Fresh H&amp;P Cost</t>
  </si>
  <si>
    <t xml:space="preserve">  Process H Cost</t>
  </si>
  <si>
    <t xml:space="preserve">  Production Cost</t>
  </si>
  <si>
    <t xml:space="preserve">  Net Returns</t>
  </si>
  <si>
    <t xml:space="preserve">  Production Costs</t>
  </si>
  <si>
    <t xml:space="preserve">  Net returns</t>
  </si>
  <si>
    <t>Breakeven Year</t>
  </si>
  <si>
    <t xml:space="preserve">  Accum. S-C</t>
  </si>
  <si>
    <t>Good Blueberry Soil with Irrigation:</t>
  </si>
  <si>
    <t xml:space="preserve">  Procduction Cost</t>
  </si>
  <si>
    <t>Marginal Blueberry Soil without Irrigation:</t>
  </si>
  <si>
    <t>Marginal Blueberry Soil with Irrigation:</t>
  </si>
  <si>
    <t>Marginal Blueberry Soil with irrigation:</t>
  </si>
  <si>
    <t>No Production after the 15th year.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</si>
</sst>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workbookViewId="0" topLeftCell="A1">
      <selection activeCell="A52" sqref="A52"/>
    </sheetView>
  </sheetViews>
  <sheetFormatPr defaultColWidth="9.140625" defaultRowHeight="12.75"/>
  <cols>
    <col min="1" max="1" width="15.7109375" style="0" customWidth="1"/>
    <col min="2" max="2" width="11.140625" style="0" bestFit="1" customWidth="1"/>
    <col min="3" max="3" width="9.421875" style="0" bestFit="1" customWidth="1"/>
    <col min="4" max="4" width="10.28125" style="0" bestFit="1" customWidth="1"/>
    <col min="5" max="11" width="9.421875" style="0" bestFit="1" customWidth="1"/>
    <col min="13" max="13" width="15.7109375" style="0" customWidth="1"/>
    <col min="14" max="14" width="10.140625" style="0" bestFit="1" customWidth="1"/>
    <col min="15" max="15" width="9.28125" style="0" bestFit="1" customWidth="1"/>
    <col min="16" max="16" width="10.140625" style="0" bestFit="1" customWidth="1"/>
    <col min="17" max="23" width="9.28125" style="0" bestFit="1" customWidth="1"/>
  </cols>
  <sheetData>
    <row r="1" spans="1:24" ht="12.75">
      <c r="A1" t="s">
        <v>0</v>
      </c>
      <c r="B1" s="1" t="s">
        <v>39</v>
      </c>
      <c r="C1" s="1" t="s">
        <v>40</v>
      </c>
      <c r="D1" s="1" t="s">
        <v>41</v>
      </c>
      <c r="E1" s="1" t="s">
        <v>42</v>
      </c>
      <c r="F1" s="1" t="s">
        <v>43</v>
      </c>
      <c r="G1" s="1" t="s">
        <v>44</v>
      </c>
      <c r="H1" s="1" t="s">
        <v>45</v>
      </c>
      <c r="I1" s="1" t="s">
        <v>46</v>
      </c>
      <c r="J1" s="1" t="s">
        <v>47</v>
      </c>
      <c r="K1" s="1" t="s">
        <v>48</v>
      </c>
      <c r="M1" t="s">
        <v>0</v>
      </c>
      <c r="N1" s="1" t="s">
        <v>49</v>
      </c>
      <c r="O1" s="1" t="s">
        <v>50</v>
      </c>
      <c r="P1" s="1" t="s">
        <v>51</v>
      </c>
      <c r="Q1" s="1" t="s">
        <v>52</v>
      </c>
      <c r="R1" s="1" t="s">
        <v>53</v>
      </c>
      <c r="S1" s="1" t="s">
        <v>54</v>
      </c>
      <c r="T1" s="1" t="s">
        <v>55</v>
      </c>
      <c r="U1" s="1" t="s">
        <v>56</v>
      </c>
      <c r="V1" s="1" t="s">
        <v>57</v>
      </c>
      <c r="W1" s="1" t="s">
        <v>58</v>
      </c>
      <c r="X1" s="1"/>
    </row>
    <row r="2" spans="1:13" ht="12.75">
      <c r="A2" t="s">
        <v>21</v>
      </c>
      <c r="M2" t="s">
        <v>21</v>
      </c>
    </row>
    <row r="3" spans="1:23" ht="12.75">
      <c r="A3" t="s">
        <v>1</v>
      </c>
      <c r="B3" s="3">
        <v>25000</v>
      </c>
      <c r="C3" s="3"/>
      <c r="D3" s="3"/>
      <c r="E3" s="3"/>
      <c r="F3" s="3"/>
      <c r="G3" s="3"/>
      <c r="H3" s="3"/>
      <c r="I3" s="3"/>
      <c r="J3" s="3"/>
      <c r="K3" s="3"/>
      <c r="M3" t="s">
        <v>1</v>
      </c>
      <c r="N3" s="3">
        <v>25000</v>
      </c>
      <c r="O3" s="3"/>
      <c r="P3" s="3"/>
      <c r="Q3" s="3"/>
      <c r="R3" s="3"/>
      <c r="S3" s="3"/>
      <c r="T3" s="3"/>
      <c r="U3" s="3"/>
      <c r="V3" s="3"/>
      <c r="W3" s="3"/>
    </row>
    <row r="4" spans="1:23" ht="12.75">
      <c r="A4" t="s">
        <v>1</v>
      </c>
      <c r="B4" s="3">
        <v>25000</v>
      </c>
      <c r="C4" s="3"/>
      <c r="D4" s="3"/>
      <c r="E4" s="3"/>
      <c r="F4" s="3"/>
      <c r="G4" s="3"/>
      <c r="H4" s="3"/>
      <c r="I4" s="3"/>
      <c r="J4" s="3"/>
      <c r="K4" s="3"/>
      <c r="M4" t="s">
        <v>1</v>
      </c>
      <c r="N4" s="3">
        <v>25000</v>
      </c>
      <c r="O4" s="3"/>
      <c r="P4" s="3"/>
      <c r="Q4" s="3"/>
      <c r="R4" s="3"/>
      <c r="S4" s="3"/>
      <c r="T4" s="3"/>
      <c r="U4" s="3"/>
      <c r="V4" s="3"/>
      <c r="W4" s="3"/>
    </row>
    <row r="5" spans="1:23" ht="12.75">
      <c r="A5" t="s">
        <v>9</v>
      </c>
      <c r="B5" s="3">
        <v>703</v>
      </c>
      <c r="C5" s="3"/>
      <c r="D5" s="3"/>
      <c r="E5" s="3"/>
      <c r="F5" s="3"/>
      <c r="G5" s="3"/>
      <c r="H5" s="3"/>
      <c r="I5" s="3"/>
      <c r="J5" s="3"/>
      <c r="K5" s="3"/>
      <c r="M5" t="s">
        <v>9</v>
      </c>
      <c r="N5" s="3">
        <v>703</v>
      </c>
      <c r="O5" s="3"/>
      <c r="P5" s="3"/>
      <c r="Q5" s="3"/>
      <c r="R5" s="3"/>
      <c r="S5" s="3"/>
      <c r="T5" s="3"/>
      <c r="U5" s="3"/>
      <c r="V5" s="3"/>
      <c r="W5" s="3"/>
    </row>
    <row r="6" spans="1:23" ht="12.75">
      <c r="A6" t="s">
        <v>8</v>
      </c>
      <c r="B6" s="3"/>
      <c r="C6" s="3"/>
      <c r="D6" s="3">
        <v>2000</v>
      </c>
      <c r="E6" s="3"/>
      <c r="F6" s="3"/>
      <c r="G6" s="3"/>
      <c r="H6" s="3"/>
      <c r="I6" s="3"/>
      <c r="J6" s="3"/>
      <c r="K6" s="3"/>
      <c r="M6" t="s">
        <v>8</v>
      </c>
      <c r="N6" s="3"/>
      <c r="O6" s="3"/>
      <c r="P6" s="3">
        <v>2000</v>
      </c>
      <c r="Q6" s="3"/>
      <c r="R6" s="3"/>
      <c r="S6" s="3"/>
      <c r="T6" s="3"/>
      <c r="U6" s="3"/>
      <c r="V6" s="3"/>
      <c r="W6" s="3"/>
    </row>
    <row r="7" spans="1:23" ht="12.75">
      <c r="A7" t="s">
        <v>11</v>
      </c>
      <c r="B7" s="3" t="s">
        <v>22</v>
      </c>
      <c r="C7" s="3"/>
      <c r="D7" s="3">
        <v>3300</v>
      </c>
      <c r="E7" s="3"/>
      <c r="F7" s="3"/>
      <c r="G7" s="3"/>
      <c r="H7" s="3"/>
      <c r="I7" s="3"/>
      <c r="J7" s="3"/>
      <c r="K7" s="3"/>
      <c r="M7" t="s">
        <v>11</v>
      </c>
      <c r="N7" s="3" t="s">
        <v>22</v>
      </c>
      <c r="O7" s="3"/>
      <c r="P7" s="3">
        <v>3300</v>
      </c>
      <c r="Q7" s="3"/>
      <c r="R7" s="3"/>
      <c r="S7" s="3"/>
      <c r="T7" s="3"/>
      <c r="U7" s="3"/>
      <c r="V7" s="3"/>
      <c r="W7" s="3"/>
    </row>
    <row r="8" spans="1:23" ht="12.75">
      <c r="A8" t="s">
        <v>2</v>
      </c>
      <c r="B8" s="3">
        <v>1200</v>
      </c>
      <c r="C8" s="3"/>
      <c r="D8" s="3"/>
      <c r="E8" s="3"/>
      <c r="F8" s="3"/>
      <c r="G8" s="3"/>
      <c r="H8" s="3"/>
      <c r="I8" s="3"/>
      <c r="J8" s="3"/>
      <c r="K8" s="3"/>
      <c r="M8" t="s">
        <v>2</v>
      </c>
      <c r="N8" s="3">
        <v>1200</v>
      </c>
      <c r="O8" s="3"/>
      <c r="P8" s="3"/>
      <c r="Q8" s="3"/>
      <c r="R8" s="3"/>
      <c r="S8" s="3"/>
      <c r="T8" s="3"/>
      <c r="U8" s="3"/>
      <c r="V8" s="3"/>
      <c r="W8" s="3"/>
    </row>
    <row r="9" spans="1:23" ht="12.75">
      <c r="A9" t="s">
        <v>3</v>
      </c>
      <c r="B9" s="3"/>
      <c r="C9" s="3">
        <v>7600</v>
      </c>
      <c r="D9" s="3"/>
      <c r="E9" s="3"/>
      <c r="F9" s="3"/>
      <c r="G9" s="3"/>
      <c r="H9" s="3"/>
      <c r="I9" s="3"/>
      <c r="J9" s="3"/>
      <c r="K9" s="3"/>
      <c r="M9" t="s">
        <v>3</v>
      </c>
      <c r="N9" s="3"/>
      <c r="O9" s="3">
        <v>7600</v>
      </c>
      <c r="P9" s="3"/>
      <c r="Q9" s="3"/>
      <c r="R9" s="3"/>
      <c r="S9" s="3"/>
      <c r="T9" s="3"/>
      <c r="U9" s="3"/>
      <c r="V9" s="3"/>
      <c r="W9" s="3"/>
    </row>
    <row r="10" spans="1:23" ht="12.75">
      <c r="A10" t="s">
        <v>4</v>
      </c>
      <c r="B10" s="3">
        <v>1405</v>
      </c>
      <c r="C10" s="3"/>
      <c r="D10" s="3"/>
      <c r="E10" s="3"/>
      <c r="F10" s="3"/>
      <c r="G10" s="3"/>
      <c r="H10" s="3"/>
      <c r="I10" s="3"/>
      <c r="J10" s="3"/>
      <c r="K10" s="3"/>
      <c r="M10" t="s">
        <v>4</v>
      </c>
      <c r="N10" s="3">
        <v>1405</v>
      </c>
      <c r="O10" s="3"/>
      <c r="P10" s="3"/>
      <c r="Q10" s="3"/>
      <c r="R10" s="3"/>
      <c r="S10" s="3"/>
      <c r="T10" s="3"/>
      <c r="U10" s="3"/>
      <c r="V10" s="3"/>
      <c r="W10" s="3"/>
    </row>
    <row r="11" spans="1:23" ht="12.75">
      <c r="A11" t="s">
        <v>10</v>
      </c>
      <c r="B11" s="3">
        <v>700</v>
      </c>
      <c r="C11" s="3"/>
      <c r="D11" s="3"/>
      <c r="E11" s="3"/>
      <c r="F11" s="3"/>
      <c r="G11" s="3"/>
      <c r="H11" s="3"/>
      <c r="I11" s="3"/>
      <c r="J11" s="3"/>
      <c r="K11" s="3"/>
      <c r="M11" t="s">
        <v>10</v>
      </c>
      <c r="N11" s="3">
        <v>700</v>
      </c>
      <c r="O11" s="3"/>
      <c r="P11" s="3"/>
      <c r="Q11" s="3"/>
      <c r="R11" s="3"/>
      <c r="S11" s="3"/>
      <c r="T11" s="3"/>
      <c r="U11" s="3"/>
      <c r="V11" s="3"/>
      <c r="W11" s="3"/>
    </row>
    <row r="12" spans="1:23" ht="12.75">
      <c r="A12" t="s">
        <v>5</v>
      </c>
      <c r="B12" s="3">
        <v>600</v>
      </c>
      <c r="C12" s="3"/>
      <c r="D12" s="3"/>
      <c r="E12" s="3"/>
      <c r="F12" s="3"/>
      <c r="G12" s="3"/>
      <c r="H12" s="3"/>
      <c r="I12" s="3"/>
      <c r="J12" s="3"/>
      <c r="K12" s="3"/>
      <c r="M12" t="s">
        <v>5</v>
      </c>
      <c r="N12" s="3">
        <v>600</v>
      </c>
      <c r="O12" s="3"/>
      <c r="P12" s="3"/>
      <c r="Q12" s="3"/>
      <c r="R12" s="3"/>
      <c r="S12" s="3"/>
      <c r="T12" s="3"/>
      <c r="U12" s="3"/>
      <c r="V12" s="3"/>
      <c r="W12" s="3"/>
    </row>
    <row r="13" spans="1:23" ht="12.75">
      <c r="A13" t="s">
        <v>6</v>
      </c>
      <c r="B13" s="3">
        <v>716</v>
      </c>
      <c r="C13" s="3"/>
      <c r="D13" s="3"/>
      <c r="E13" s="3"/>
      <c r="F13" s="3">
        <v>716</v>
      </c>
      <c r="G13" s="3"/>
      <c r="H13" s="3"/>
      <c r="I13" s="3"/>
      <c r="J13" s="3"/>
      <c r="K13" s="3"/>
      <c r="M13" t="s">
        <v>6</v>
      </c>
      <c r="N13" s="3">
        <v>716</v>
      </c>
      <c r="O13" s="3"/>
      <c r="P13" s="3"/>
      <c r="Q13" s="3"/>
      <c r="R13" s="3">
        <v>716</v>
      </c>
      <c r="S13" s="3"/>
      <c r="T13" s="3"/>
      <c r="U13" s="3"/>
      <c r="V13" s="3"/>
      <c r="W13" s="3"/>
    </row>
    <row r="14" spans="1:23" ht="12.75">
      <c r="A14" t="s">
        <v>7</v>
      </c>
      <c r="B14" s="3"/>
      <c r="C14" s="3"/>
      <c r="D14" s="3">
        <v>22600</v>
      </c>
      <c r="E14" s="3"/>
      <c r="F14" s="3"/>
      <c r="G14" s="3"/>
      <c r="H14" s="3"/>
      <c r="I14" s="3"/>
      <c r="J14" s="3"/>
      <c r="K14" s="3"/>
      <c r="M14" t="s">
        <v>7</v>
      </c>
      <c r="N14" s="3"/>
      <c r="O14" s="3"/>
      <c r="P14" s="3" t="s">
        <v>22</v>
      </c>
      <c r="Q14" s="3"/>
      <c r="R14" s="3"/>
      <c r="S14" s="3"/>
      <c r="T14" s="3"/>
      <c r="U14" s="3"/>
      <c r="V14" s="3"/>
      <c r="W14" s="3"/>
    </row>
    <row r="15" spans="1:23" ht="12.75">
      <c r="A15" t="s">
        <v>29</v>
      </c>
      <c r="B15" s="3">
        <v>1000</v>
      </c>
      <c r="C15" s="3"/>
      <c r="D15" s="3"/>
      <c r="E15" s="3"/>
      <c r="F15" s="3"/>
      <c r="G15" s="3"/>
      <c r="H15" s="3"/>
      <c r="I15" s="3"/>
      <c r="J15" s="3"/>
      <c r="K15" s="3"/>
      <c r="M15" t="s">
        <v>29</v>
      </c>
      <c r="N15" s="3">
        <v>300</v>
      </c>
      <c r="O15" s="3"/>
      <c r="P15" s="3"/>
      <c r="Q15" s="3"/>
      <c r="R15" s="3"/>
      <c r="S15" s="3"/>
      <c r="T15" s="3"/>
      <c r="U15" s="3"/>
      <c r="V15" s="3"/>
      <c r="W15" s="3"/>
    </row>
    <row r="16" spans="1:23" ht="12.75">
      <c r="A16" t="s">
        <v>12</v>
      </c>
      <c r="B16" s="3"/>
      <c r="C16" s="3"/>
      <c r="D16" s="3">
        <v>28800</v>
      </c>
      <c r="E16" s="3"/>
      <c r="F16" s="3"/>
      <c r="G16" s="3"/>
      <c r="H16" s="3"/>
      <c r="I16" s="3"/>
      <c r="J16" s="3"/>
      <c r="K16" s="3"/>
      <c r="M16" t="s">
        <v>12</v>
      </c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2.75">
      <c r="A17" t="s">
        <v>13</v>
      </c>
      <c r="B17" s="3"/>
      <c r="C17" s="3"/>
      <c r="D17" s="3">
        <v>28000</v>
      </c>
      <c r="E17" s="3"/>
      <c r="F17" s="3"/>
      <c r="G17" s="3"/>
      <c r="H17" s="3"/>
      <c r="I17" s="3"/>
      <c r="J17" s="3"/>
      <c r="K17" s="3"/>
      <c r="M17" t="s">
        <v>13</v>
      </c>
      <c r="N17" s="3" t="s">
        <v>22</v>
      </c>
      <c r="O17" s="3"/>
      <c r="P17" s="3">
        <v>18270</v>
      </c>
      <c r="Q17" s="3"/>
      <c r="R17" s="3"/>
      <c r="S17" s="3"/>
      <c r="T17" s="3"/>
      <c r="U17" s="3"/>
      <c r="V17" s="3"/>
      <c r="W17" s="3"/>
    </row>
    <row r="18" spans="1:23" ht="12.75">
      <c r="A18" t="s">
        <v>14</v>
      </c>
      <c r="B18" s="3">
        <v>75000</v>
      </c>
      <c r="C18" s="3"/>
      <c r="D18" s="3"/>
      <c r="E18" s="3"/>
      <c r="F18" s="3"/>
      <c r="G18" s="3"/>
      <c r="H18" s="3"/>
      <c r="I18" s="3"/>
      <c r="J18" s="3"/>
      <c r="K18" s="3"/>
      <c r="M18" t="s">
        <v>14</v>
      </c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2.75">
      <c r="A19" t="s">
        <v>15</v>
      </c>
      <c r="B19" s="3">
        <v>4000</v>
      </c>
      <c r="C19" s="3"/>
      <c r="D19" s="3"/>
      <c r="E19" s="3"/>
      <c r="F19" s="3"/>
      <c r="G19" s="3"/>
      <c r="H19" s="3"/>
      <c r="I19" s="3"/>
      <c r="J19" s="3"/>
      <c r="K19" s="3"/>
      <c r="M19" t="s">
        <v>15</v>
      </c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2.75">
      <c r="A20" t="s">
        <v>16</v>
      </c>
      <c r="B20" s="3">
        <v>29040</v>
      </c>
      <c r="C20" s="3"/>
      <c r="D20" s="3"/>
      <c r="E20" s="3"/>
      <c r="F20" s="3"/>
      <c r="G20" s="3"/>
      <c r="H20" s="3"/>
      <c r="I20" s="3"/>
      <c r="J20" s="3"/>
      <c r="K20" s="3"/>
      <c r="M20" t="s">
        <v>16</v>
      </c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2.75">
      <c r="A21" t="s">
        <v>30</v>
      </c>
      <c r="B21" s="3">
        <v>825</v>
      </c>
      <c r="C21" s="3"/>
      <c r="D21" s="3"/>
      <c r="E21" s="3"/>
      <c r="F21" s="3"/>
      <c r="G21" s="3"/>
      <c r="H21" s="3"/>
      <c r="I21" s="3"/>
      <c r="J21" s="3"/>
      <c r="K21" s="3"/>
      <c r="M21" t="s">
        <v>33</v>
      </c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2.75">
      <c r="A22" t="s">
        <v>32</v>
      </c>
      <c r="B22" s="3"/>
      <c r="C22" s="3"/>
      <c r="D22" s="3"/>
      <c r="E22" s="3"/>
      <c r="F22" s="3"/>
      <c r="G22" s="3"/>
      <c r="H22" s="3"/>
      <c r="I22" s="3"/>
      <c r="J22" s="3"/>
      <c r="K22" s="3"/>
      <c r="M22" t="s">
        <v>32</v>
      </c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2.75">
      <c r="A23" t="s">
        <v>34</v>
      </c>
      <c r="B23" s="3">
        <v>1625</v>
      </c>
      <c r="C23" s="3">
        <v>650</v>
      </c>
      <c r="D23" s="3">
        <v>975</v>
      </c>
      <c r="E23" s="3"/>
      <c r="F23" s="3"/>
      <c r="G23" s="3"/>
      <c r="H23" s="3"/>
      <c r="I23" s="3"/>
      <c r="J23" s="3"/>
      <c r="K23" s="3"/>
      <c r="M23" t="s">
        <v>34</v>
      </c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2.75">
      <c r="A24" t="s">
        <v>17</v>
      </c>
      <c r="B24" s="3">
        <v>900</v>
      </c>
      <c r="C24" s="3">
        <v>1800</v>
      </c>
      <c r="D24" s="3">
        <v>2700.5</v>
      </c>
      <c r="E24" s="3">
        <v>2700.5</v>
      </c>
      <c r="F24" s="3">
        <v>2700.5</v>
      </c>
      <c r="G24" s="3">
        <v>2700.5</v>
      </c>
      <c r="H24" s="3">
        <v>2700.5</v>
      </c>
      <c r="I24" s="3">
        <v>2700.5</v>
      </c>
      <c r="J24" s="3">
        <v>2700.5</v>
      </c>
      <c r="K24" s="3">
        <v>2700.5</v>
      </c>
      <c r="M24" t="s">
        <v>17</v>
      </c>
      <c r="N24" s="3">
        <v>2700.5</v>
      </c>
      <c r="O24" s="3">
        <v>2700.5</v>
      </c>
      <c r="P24" s="3">
        <v>2700.5</v>
      </c>
      <c r="Q24" s="3">
        <v>2700.5</v>
      </c>
      <c r="R24" s="3">
        <v>2700.5</v>
      </c>
      <c r="S24" s="3">
        <v>2700.5</v>
      </c>
      <c r="T24" s="3">
        <v>2700.5</v>
      </c>
      <c r="U24" s="3">
        <v>2700.5</v>
      </c>
      <c r="V24" s="3">
        <v>2700.5</v>
      </c>
      <c r="W24" s="3">
        <v>2700.5</v>
      </c>
    </row>
    <row r="25" spans="1:23" ht="12.75">
      <c r="A25" t="s">
        <v>35</v>
      </c>
      <c r="B25" s="3">
        <v>1567</v>
      </c>
      <c r="C25" s="3">
        <v>3135</v>
      </c>
      <c r="D25" s="3">
        <v>4702</v>
      </c>
      <c r="E25" s="3">
        <v>4702</v>
      </c>
      <c r="F25" s="3">
        <v>4702</v>
      </c>
      <c r="G25" s="3">
        <v>4702</v>
      </c>
      <c r="H25" s="3">
        <v>4702</v>
      </c>
      <c r="I25" s="3">
        <v>4702</v>
      </c>
      <c r="J25" s="3">
        <v>4702</v>
      </c>
      <c r="K25" s="3">
        <v>4702</v>
      </c>
      <c r="M25" t="s">
        <v>35</v>
      </c>
      <c r="N25" s="3">
        <v>4702</v>
      </c>
      <c r="O25" s="3">
        <v>4702</v>
      </c>
      <c r="P25" s="3">
        <v>4702</v>
      </c>
      <c r="Q25" s="3">
        <v>4702</v>
      </c>
      <c r="R25" s="3">
        <v>4702</v>
      </c>
      <c r="S25" s="3">
        <v>4702</v>
      </c>
      <c r="T25" s="3">
        <v>4702</v>
      </c>
      <c r="U25" s="3">
        <v>4702</v>
      </c>
      <c r="V25" s="3">
        <v>4702</v>
      </c>
      <c r="W25" s="3">
        <v>4702</v>
      </c>
    </row>
    <row r="26" spans="1:23" ht="12.75">
      <c r="A26" t="s">
        <v>31</v>
      </c>
      <c r="B26" s="3">
        <v>4961</v>
      </c>
      <c r="C26" s="3">
        <v>9922</v>
      </c>
      <c r="D26" s="3">
        <v>14882.5</v>
      </c>
      <c r="E26" s="3">
        <v>14882.5</v>
      </c>
      <c r="F26" s="3">
        <v>14882.5</v>
      </c>
      <c r="G26" s="3">
        <v>14882.5</v>
      </c>
      <c r="H26" s="3">
        <v>14882.5</v>
      </c>
      <c r="I26" s="3">
        <v>14882.5</v>
      </c>
      <c r="J26" s="3">
        <v>14882.5</v>
      </c>
      <c r="K26" s="3">
        <v>14882.5</v>
      </c>
      <c r="M26" t="s">
        <v>31</v>
      </c>
      <c r="N26" s="3">
        <v>14882.5</v>
      </c>
      <c r="O26" s="3">
        <v>14882.5</v>
      </c>
      <c r="P26" s="3">
        <v>14882.5</v>
      </c>
      <c r="Q26" s="3">
        <v>14882.5</v>
      </c>
      <c r="R26" s="3">
        <v>14882.5</v>
      </c>
      <c r="S26" s="3">
        <v>14882.5</v>
      </c>
      <c r="T26" s="3">
        <v>14882.5</v>
      </c>
      <c r="U26" s="3">
        <v>14882.5</v>
      </c>
      <c r="V26" s="3">
        <v>14882.5</v>
      </c>
      <c r="W26" s="3">
        <v>14882.5</v>
      </c>
    </row>
    <row r="27" spans="1:23" ht="12.75">
      <c r="A27" s="2" t="s">
        <v>36</v>
      </c>
      <c r="B27" s="3">
        <v>2932</v>
      </c>
      <c r="C27" s="3">
        <v>5863</v>
      </c>
      <c r="D27" s="3">
        <v>8795</v>
      </c>
      <c r="E27" s="3">
        <v>8795</v>
      </c>
      <c r="F27" s="3">
        <v>8795</v>
      </c>
      <c r="G27" s="3">
        <v>8795</v>
      </c>
      <c r="H27" s="3">
        <v>8795</v>
      </c>
      <c r="I27" s="3">
        <v>8795</v>
      </c>
      <c r="J27" s="3">
        <v>8795</v>
      </c>
      <c r="K27" s="3">
        <v>8795</v>
      </c>
      <c r="M27" s="2" t="s">
        <v>36</v>
      </c>
      <c r="N27" s="3">
        <v>8795</v>
      </c>
      <c r="O27" s="3">
        <v>8795</v>
      </c>
      <c r="P27" s="3">
        <v>8795</v>
      </c>
      <c r="Q27" s="3">
        <v>8795</v>
      </c>
      <c r="R27" s="3">
        <v>8795</v>
      </c>
      <c r="S27" s="3">
        <v>8795</v>
      </c>
      <c r="T27" s="3">
        <v>8795</v>
      </c>
      <c r="U27" s="3">
        <v>8795</v>
      </c>
      <c r="V27" s="3">
        <v>8795</v>
      </c>
      <c r="W27" s="3">
        <v>8795</v>
      </c>
    </row>
    <row r="28" spans="1:23" ht="12.75">
      <c r="A28" s="2" t="s">
        <v>37</v>
      </c>
      <c r="B28" s="3">
        <v>0</v>
      </c>
      <c r="C28" s="3">
        <v>0</v>
      </c>
      <c r="D28" s="3">
        <v>1250</v>
      </c>
      <c r="E28" s="3">
        <v>1250</v>
      </c>
      <c r="F28" s="3">
        <v>1250</v>
      </c>
      <c r="G28" s="3">
        <v>1250</v>
      </c>
      <c r="H28" s="3">
        <v>1250</v>
      </c>
      <c r="I28" s="3">
        <v>1250</v>
      </c>
      <c r="J28" s="3">
        <v>1250</v>
      </c>
      <c r="K28" s="3">
        <v>1250</v>
      </c>
      <c r="M28" s="2" t="s">
        <v>37</v>
      </c>
      <c r="N28" s="3">
        <v>1250</v>
      </c>
      <c r="O28" s="3">
        <v>1250</v>
      </c>
      <c r="P28" s="3">
        <v>1250</v>
      </c>
      <c r="Q28" s="3">
        <v>1250</v>
      </c>
      <c r="R28" s="3">
        <v>1250</v>
      </c>
      <c r="S28" s="3">
        <v>1250</v>
      </c>
      <c r="T28" s="3">
        <v>1250</v>
      </c>
      <c r="U28" s="3">
        <v>1250</v>
      </c>
      <c r="V28" s="3">
        <v>1250</v>
      </c>
      <c r="W28" s="3">
        <v>1250</v>
      </c>
    </row>
    <row r="29" spans="1:23" ht="12.75">
      <c r="A29" t="s">
        <v>38</v>
      </c>
      <c r="B29" s="3">
        <v>2584</v>
      </c>
      <c r="C29" s="3">
        <v>5168</v>
      </c>
      <c r="D29" s="3">
        <v>7752</v>
      </c>
      <c r="E29" s="3">
        <v>7752</v>
      </c>
      <c r="F29" s="3">
        <v>7752</v>
      </c>
      <c r="G29" s="3">
        <v>7752</v>
      </c>
      <c r="H29" s="3">
        <v>7752</v>
      </c>
      <c r="I29" s="3">
        <v>7752</v>
      </c>
      <c r="J29" s="3">
        <v>7752</v>
      </c>
      <c r="K29" s="3">
        <v>7752</v>
      </c>
      <c r="M29" t="s">
        <v>38</v>
      </c>
      <c r="N29" s="3">
        <v>7752</v>
      </c>
      <c r="O29" s="3">
        <v>7752</v>
      </c>
      <c r="P29" s="3">
        <v>7752</v>
      </c>
      <c r="Q29" s="3">
        <v>7752</v>
      </c>
      <c r="R29" s="3">
        <v>7752</v>
      </c>
      <c r="S29" s="3">
        <v>7752</v>
      </c>
      <c r="T29" s="3">
        <v>7752</v>
      </c>
      <c r="U29" s="3">
        <v>7752</v>
      </c>
      <c r="V29" s="3">
        <v>7752</v>
      </c>
      <c r="W29" s="3">
        <v>7752</v>
      </c>
    </row>
    <row r="30" spans="2:23" ht="12.75">
      <c r="B30" s="3"/>
      <c r="C30" s="3"/>
      <c r="D30" s="3"/>
      <c r="E30" s="3"/>
      <c r="F30" s="3"/>
      <c r="G30" s="3"/>
      <c r="H30" s="3"/>
      <c r="I30" s="3"/>
      <c r="J30" s="3"/>
      <c r="K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2.75">
      <c r="A31" t="s">
        <v>62</v>
      </c>
      <c r="B31" s="3"/>
      <c r="C31" s="3"/>
      <c r="D31" s="3"/>
      <c r="E31" s="3"/>
      <c r="F31" s="3"/>
      <c r="G31" s="3"/>
      <c r="H31" s="3"/>
      <c r="I31" s="3"/>
      <c r="J31" s="3"/>
      <c r="K31" s="3"/>
      <c r="M31" t="s">
        <v>62</v>
      </c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13" ht="12.75">
      <c r="A32" t="s">
        <v>63</v>
      </c>
      <c r="M32" t="s">
        <v>63</v>
      </c>
    </row>
    <row r="33" spans="1:23" ht="12.75">
      <c r="A33" t="s">
        <v>18</v>
      </c>
      <c r="B33" s="3">
        <v>0</v>
      </c>
      <c r="C33" s="3">
        <v>0</v>
      </c>
      <c r="D33" s="3">
        <v>432</v>
      </c>
      <c r="E33" s="3">
        <v>432</v>
      </c>
      <c r="F33" s="3">
        <v>432</v>
      </c>
      <c r="G33" s="3">
        <v>432</v>
      </c>
      <c r="H33" s="3">
        <v>432</v>
      </c>
      <c r="I33" s="3">
        <v>432</v>
      </c>
      <c r="J33" s="3">
        <v>432</v>
      </c>
      <c r="K33" s="3">
        <v>432</v>
      </c>
      <c r="M33" t="s">
        <v>18</v>
      </c>
      <c r="N33" s="3">
        <v>432</v>
      </c>
      <c r="O33" s="3">
        <v>432</v>
      </c>
      <c r="P33" s="3">
        <v>432</v>
      </c>
      <c r="Q33" s="3">
        <v>432</v>
      </c>
      <c r="R33" s="3">
        <v>432</v>
      </c>
      <c r="S33" s="3">
        <v>432</v>
      </c>
      <c r="T33" s="3">
        <v>432</v>
      </c>
      <c r="U33" s="3">
        <v>432</v>
      </c>
      <c r="V33" s="3">
        <v>432</v>
      </c>
      <c r="W33" s="3">
        <v>432</v>
      </c>
    </row>
    <row r="34" spans="1:23" ht="12.75">
      <c r="A34" t="s">
        <v>19</v>
      </c>
      <c r="B34" s="3">
        <v>0</v>
      </c>
      <c r="C34" s="3">
        <v>0</v>
      </c>
      <c r="D34" s="3">
        <v>173</v>
      </c>
      <c r="E34" s="3">
        <v>173</v>
      </c>
      <c r="F34" s="3">
        <v>173</v>
      </c>
      <c r="G34" s="3">
        <v>173</v>
      </c>
      <c r="H34" s="3">
        <v>173</v>
      </c>
      <c r="I34" s="3">
        <v>173</v>
      </c>
      <c r="J34" s="3">
        <v>173</v>
      </c>
      <c r="K34" s="3">
        <v>173</v>
      </c>
      <c r="M34" t="s">
        <v>19</v>
      </c>
      <c r="N34" s="3">
        <v>173</v>
      </c>
      <c r="O34" s="3">
        <v>173</v>
      </c>
      <c r="P34" s="3">
        <v>173</v>
      </c>
      <c r="Q34" s="3">
        <v>173</v>
      </c>
      <c r="R34" s="3">
        <v>173</v>
      </c>
      <c r="S34" s="3">
        <v>173</v>
      </c>
      <c r="T34" s="3">
        <v>173</v>
      </c>
      <c r="U34" s="3">
        <v>173</v>
      </c>
      <c r="V34" s="3">
        <v>173</v>
      </c>
      <c r="W34" s="3">
        <v>173</v>
      </c>
    </row>
    <row r="35" spans="2:23" ht="12.75">
      <c r="B35" s="3"/>
      <c r="C35" s="3"/>
      <c r="D35" s="3" t="s">
        <v>22</v>
      </c>
      <c r="E35" s="3"/>
      <c r="F35" s="3"/>
      <c r="G35" s="3"/>
      <c r="H35" s="3"/>
      <c r="I35" s="3"/>
      <c r="J35" s="3"/>
      <c r="K35" s="3" t="s">
        <v>22</v>
      </c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2.75">
      <c r="A36" t="s">
        <v>61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M36" t="s">
        <v>61</v>
      </c>
      <c r="N36" s="3">
        <v>-33741</v>
      </c>
      <c r="O36" s="3">
        <v>-877</v>
      </c>
      <c r="P36" s="3">
        <v>-10971</v>
      </c>
      <c r="Q36" s="3"/>
      <c r="R36" s="3">
        <v>-319</v>
      </c>
      <c r="S36" s="3"/>
      <c r="T36" s="3"/>
      <c r="U36" s="3"/>
      <c r="V36" s="3"/>
      <c r="W36" s="3"/>
    </row>
    <row r="37" spans="1:23" ht="12.75">
      <c r="A37" s="2" t="s">
        <v>20</v>
      </c>
      <c r="B37" s="4">
        <f aca="true" t="shared" si="0" ref="B37:K37">SUM(B3:B36)</f>
        <v>179758</v>
      </c>
      <c r="C37" s="4">
        <f t="shared" si="0"/>
        <v>34138</v>
      </c>
      <c r="D37" s="4">
        <f t="shared" si="0"/>
        <v>126362</v>
      </c>
      <c r="E37" s="4">
        <f t="shared" si="0"/>
        <v>40687</v>
      </c>
      <c r="F37" s="4">
        <f t="shared" si="0"/>
        <v>41403</v>
      </c>
      <c r="G37" s="4">
        <f t="shared" si="0"/>
        <v>40687</v>
      </c>
      <c r="H37" s="4">
        <f t="shared" si="0"/>
        <v>40687</v>
      </c>
      <c r="I37" s="4">
        <f t="shared" si="0"/>
        <v>40687</v>
      </c>
      <c r="J37" s="4">
        <f t="shared" si="0"/>
        <v>40687</v>
      </c>
      <c r="K37" s="4">
        <f t="shared" si="0"/>
        <v>40687</v>
      </c>
      <c r="M37" s="2" t="s">
        <v>20</v>
      </c>
      <c r="N37" s="4">
        <f aca="true" t="shared" si="1" ref="N37:W37">SUM(N3:N36)</f>
        <v>62570</v>
      </c>
      <c r="O37" s="4">
        <f t="shared" si="1"/>
        <v>47410</v>
      </c>
      <c r="P37" s="4">
        <f t="shared" si="1"/>
        <v>53286</v>
      </c>
      <c r="Q37" s="4">
        <f t="shared" si="1"/>
        <v>40687</v>
      </c>
      <c r="R37" s="4">
        <f t="shared" si="1"/>
        <v>41084</v>
      </c>
      <c r="S37" s="4">
        <f t="shared" si="1"/>
        <v>40687</v>
      </c>
      <c r="T37" s="4">
        <f t="shared" si="1"/>
        <v>40687</v>
      </c>
      <c r="U37" s="4">
        <f t="shared" si="1"/>
        <v>40687</v>
      </c>
      <c r="V37" s="4">
        <f t="shared" si="1"/>
        <v>40687</v>
      </c>
      <c r="W37" s="4">
        <f t="shared" si="1"/>
        <v>40687</v>
      </c>
    </row>
    <row r="38" spans="1:23" ht="12.75">
      <c r="A38" t="s">
        <v>23</v>
      </c>
      <c r="B38" s="1" t="s">
        <v>39</v>
      </c>
      <c r="C38" s="1" t="s">
        <v>40</v>
      </c>
      <c r="D38" s="1" t="s">
        <v>41</v>
      </c>
      <c r="E38" s="1" t="s">
        <v>42</v>
      </c>
      <c r="F38" s="1" t="s">
        <v>43</v>
      </c>
      <c r="G38" s="1" t="s">
        <v>44</v>
      </c>
      <c r="H38" s="1" t="s">
        <v>45</v>
      </c>
      <c r="I38" s="1" t="s">
        <v>46</v>
      </c>
      <c r="J38" s="1" t="s">
        <v>47</v>
      </c>
      <c r="K38" s="1" t="s">
        <v>48</v>
      </c>
      <c r="M38" t="s">
        <v>23</v>
      </c>
      <c r="N38" s="1" t="s">
        <v>49</v>
      </c>
      <c r="O38" s="1" t="s">
        <v>50</v>
      </c>
      <c r="P38" s="1" t="s">
        <v>51</v>
      </c>
      <c r="Q38" s="1" t="s">
        <v>52</v>
      </c>
      <c r="R38" s="1" t="s">
        <v>53</v>
      </c>
      <c r="S38" s="1" t="s">
        <v>54</v>
      </c>
      <c r="T38" s="1" t="s">
        <v>55</v>
      </c>
      <c r="U38" s="1" t="s">
        <v>56</v>
      </c>
      <c r="V38" s="1" t="s">
        <v>57</v>
      </c>
      <c r="W38" s="1" t="s">
        <v>58</v>
      </c>
    </row>
    <row r="39" spans="1:23" ht="12.75">
      <c r="A39" t="s">
        <v>28</v>
      </c>
      <c r="B39" s="3">
        <v>12750</v>
      </c>
      <c r="C39" s="3"/>
      <c r="D39" s="3"/>
      <c r="E39" s="3"/>
      <c r="F39" s="3"/>
      <c r="G39" s="3"/>
      <c r="H39" s="3"/>
      <c r="I39" s="3"/>
      <c r="J39" s="3"/>
      <c r="K39" s="3"/>
      <c r="M39" t="s">
        <v>28</v>
      </c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t="s">
        <v>24</v>
      </c>
      <c r="B40" s="3">
        <v>6500</v>
      </c>
      <c r="C40" s="3"/>
      <c r="D40" s="3"/>
      <c r="E40" s="3"/>
      <c r="F40" s="3"/>
      <c r="G40" s="3"/>
      <c r="H40" s="3"/>
      <c r="I40" s="3"/>
      <c r="J40" s="3"/>
      <c r="K40" s="3"/>
      <c r="M40" t="s">
        <v>24</v>
      </c>
      <c r="N40" s="3"/>
      <c r="O40" s="3"/>
      <c r="P40" s="3"/>
      <c r="Q40" s="3"/>
      <c r="R40" s="3" t="s">
        <v>22</v>
      </c>
      <c r="S40" s="3"/>
      <c r="T40" s="3"/>
      <c r="U40" s="3"/>
      <c r="V40" s="3"/>
      <c r="W40" s="3"/>
    </row>
    <row r="41" spans="1:23" ht="12.75">
      <c r="A41" t="s">
        <v>59</v>
      </c>
      <c r="B41" s="3">
        <v>66000</v>
      </c>
      <c r="C41" s="3"/>
      <c r="D41" s="3"/>
      <c r="E41" s="3"/>
      <c r="F41" s="3"/>
      <c r="G41" s="3"/>
      <c r="H41" s="3"/>
      <c r="I41" s="3"/>
      <c r="J41" s="3"/>
      <c r="K41" s="3"/>
      <c r="M41" t="s">
        <v>59</v>
      </c>
      <c r="N41" s="3"/>
      <c r="O41" s="3"/>
      <c r="P41" s="3"/>
      <c r="Q41" s="3"/>
      <c r="S41" s="3">
        <v>66000</v>
      </c>
      <c r="T41" s="3"/>
      <c r="U41" s="3"/>
      <c r="V41" s="3"/>
      <c r="W41" s="3"/>
    </row>
    <row r="42" spans="1:23" ht="12.75">
      <c r="A42" t="s">
        <v>25</v>
      </c>
      <c r="B42" s="3">
        <v>19000</v>
      </c>
      <c r="C42" s="3"/>
      <c r="D42" s="3"/>
      <c r="E42" s="3"/>
      <c r="F42" s="3"/>
      <c r="G42" s="3"/>
      <c r="H42" s="3"/>
      <c r="I42" s="3"/>
      <c r="J42" s="3"/>
      <c r="K42" s="3"/>
      <c r="M42" t="s">
        <v>25</v>
      </c>
      <c r="N42" s="3"/>
      <c r="O42" s="3"/>
      <c r="P42" s="3"/>
      <c r="Q42" s="3"/>
      <c r="S42" s="3">
        <v>19000</v>
      </c>
      <c r="T42" s="3"/>
      <c r="U42" s="3"/>
      <c r="V42" s="3"/>
      <c r="W42" s="3"/>
    </row>
    <row r="43" spans="1:23" ht="12.75">
      <c r="A43" t="s">
        <v>60</v>
      </c>
      <c r="B43" s="3">
        <v>1153</v>
      </c>
      <c r="C43" s="3">
        <v>1153</v>
      </c>
      <c r="D43" s="3">
        <v>1153</v>
      </c>
      <c r="E43" s="3">
        <v>1153</v>
      </c>
      <c r="F43" s="3">
        <v>1153</v>
      </c>
      <c r="G43" s="3">
        <v>1153</v>
      </c>
      <c r="H43" s="3">
        <v>1153</v>
      </c>
      <c r="I43" s="3">
        <v>1153</v>
      </c>
      <c r="J43" s="3">
        <v>1153</v>
      </c>
      <c r="K43" s="3">
        <v>1153</v>
      </c>
      <c r="M43" t="s">
        <v>60</v>
      </c>
      <c r="N43" s="3">
        <v>1153</v>
      </c>
      <c r="O43" s="3">
        <v>1153</v>
      </c>
      <c r="P43" s="3">
        <v>1153</v>
      </c>
      <c r="Q43" s="3">
        <v>1153</v>
      </c>
      <c r="R43" s="3">
        <v>1153</v>
      </c>
      <c r="S43" s="3">
        <v>1153</v>
      </c>
      <c r="T43" s="3">
        <v>1153</v>
      </c>
      <c r="U43" s="3">
        <v>1153</v>
      </c>
      <c r="V43" s="3">
        <v>1153</v>
      </c>
      <c r="W43" s="3">
        <v>1153</v>
      </c>
    </row>
    <row r="44" spans="1:19" ht="12.75">
      <c r="A44" t="s">
        <v>61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M44" t="s">
        <v>61</v>
      </c>
      <c r="N44">
        <v>0</v>
      </c>
      <c r="O44">
        <v>0</v>
      </c>
      <c r="P44">
        <v>0</v>
      </c>
      <c r="Q44">
        <v>0</v>
      </c>
      <c r="S44">
        <v>-8500</v>
      </c>
    </row>
    <row r="45" spans="1:23" ht="12.75">
      <c r="A45" t="s">
        <v>20</v>
      </c>
      <c r="B45" s="4">
        <f aca="true" t="shared" si="2" ref="B45:K45">SUM(B39:B44)</f>
        <v>105403</v>
      </c>
      <c r="C45" s="4">
        <f t="shared" si="2"/>
        <v>1153</v>
      </c>
      <c r="D45" s="4">
        <f t="shared" si="2"/>
        <v>1153</v>
      </c>
      <c r="E45" s="4">
        <f t="shared" si="2"/>
        <v>1153</v>
      </c>
      <c r="F45" s="4">
        <f t="shared" si="2"/>
        <v>1153</v>
      </c>
      <c r="G45" s="4">
        <f t="shared" si="2"/>
        <v>1153</v>
      </c>
      <c r="H45" s="4">
        <f t="shared" si="2"/>
        <v>1153</v>
      </c>
      <c r="I45" s="4">
        <f t="shared" si="2"/>
        <v>1153</v>
      </c>
      <c r="J45" s="4">
        <f t="shared" si="2"/>
        <v>1153</v>
      </c>
      <c r="K45" s="4">
        <f t="shared" si="2"/>
        <v>1153</v>
      </c>
      <c r="M45" t="s">
        <v>20</v>
      </c>
      <c r="N45" s="4">
        <f aca="true" t="shared" si="3" ref="N45:W45">SUM(N39:N44)</f>
        <v>1153</v>
      </c>
      <c r="O45" s="4">
        <f t="shared" si="3"/>
        <v>1153</v>
      </c>
      <c r="P45" s="4">
        <f t="shared" si="3"/>
        <v>1153</v>
      </c>
      <c r="Q45" s="4">
        <f t="shared" si="3"/>
        <v>1153</v>
      </c>
      <c r="R45" s="4">
        <f t="shared" si="3"/>
        <v>1153</v>
      </c>
      <c r="S45" s="4">
        <f>SUM(S39:S44)</f>
        <v>77653</v>
      </c>
      <c r="T45" s="4">
        <f t="shared" si="3"/>
        <v>1153</v>
      </c>
      <c r="U45" s="4">
        <f t="shared" si="3"/>
        <v>1153</v>
      </c>
      <c r="V45" s="4">
        <f t="shared" si="3"/>
        <v>1153</v>
      </c>
      <c r="W45" s="4">
        <f t="shared" si="3"/>
        <v>1153</v>
      </c>
    </row>
    <row r="47" spans="1:23" ht="12.75">
      <c r="A47" t="s">
        <v>26</v>
      </c>
      <c r="B47" s="3"/>
      <c r="C47" s="3"/>
      <c r="D47" s="3"/>
      <c r="E47" s="3"/>
      <c r="F47" s="3"/>
      <c r="G47" s="3"/>
      <c r="H47" s="3"/>
      <c r="I47" s="3"/>
      <c r="J47" s="3"/>
      <c r="K47" s="3"/>
      <c r="M47" t="s">
        <v>26</v>
      </c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2.75">
      <c r="A48" t="s">
        <v>27</v>
      </c>
      <c r="B48" s="4">
        <f aca="true" t="shared" si="4" ref="B48:K48">SUM(B37+B45)</f>
        <v>285161</v>
      </c>
      <c r="C48" s="4">
        <f t="shared" si="4"/>
        <v>35291</v>
      </c>
      <c r="D48" s="4">
        <f t="shared" si="4"/>
        <v>127515</v>
      </c>
      <c r="E48" s="4">
        <f t="shared" si="4"/>
        <v>41840</v>
      </c>
      <c r="F48" s="4">
        <f t="shared" si="4"/>
        <v>42556</v>
      </c>
      <c r="G48" s="4">
        <f t="shared" si="4"/>
        <v>41840</v>
      </c>
      <c r="H48" s="4">
        <f t="shared" si="4"/>
        <v>41840</v>
      </c>
      <c r="I48" s="4">
        <f t="shared" si="4"/>
        <v>41840</v>
      </c>
      <c r="J48" s="4">
        <f t="shared" si="4"/>
        <v>41840</v>
      </c>
      <c r="K48" s="4">
        <f t="shared" si="4"/>
        <v>41840</v>
      </c>
      <c r="M48" t="s">
        <v>27</v>
      </c>
      <c r="N48" s="4">
        <f aca="true" t="shared" si="5" ref="N48:W48">SUM(N37+N45)</f>
        <v>63723</v>
      </c>
      <c r="O48" s="4">
        <f t="shared" si="5"/>
        <v>48563</v>
      </c>
      <c r="P48" s="4">
        <f t="shared" si="5"/>
        <v>54439</v>
      </c>
      <c r="Q48" s="4">
        <f t="shared" si="5"/>
        <v>41840</v>
      </c>
      <c r="R48" s="4">
        <f t="shared" si="5"/>
        <v>42237</v>
      </c>
      <c r="S48" s="4">
        <f t="shared" si="5"/>
        <v>118340</v>
      </c>
      <c r="T48" s="4">
        <f t="shared" si="5"/>
        <v>41840</v>
      </c>
      <c r="U48" s="4">
        <f t="shared" si="5"/>
        <v>41840</v>
      </c>
      <c r="V48" s="4">
        <f t="shared" si="5"/>
        <v>41840</v>
      </c>
      <c r="W48" s="4">
        <f t="shared" si="5"/>
        <v>41840</v>
      </c>
    </row>
    <row r="49" spans="2:23" ht="12.75">
      <c r="B49" s="3"/>
      <c r="C49" s="3"/>
      <c r="D49" s="3"/>
      <c r="E49" s="3"/>
      <c r="F49" s="3"/>
      <c r="G49" s="3"/>
      <c r="H49" s="3"/>
      <c r="I49" s="3"/>
      <c r="J49" s="3"/>
      <c r="K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2:23" ht="12.75">
      <c r="B50" s="3"/>
      <c r="C50" s="3"/>
      <c r="D50" s="3"/>
      <c r="E50" s="3"/>
      <c r="F50" s="3"/>
      <c r="G50" s="3"/>
      <c r="H50" s="3"/>
      <c r="I50" s="3"/>
      <c r="J50" s="3"/>
      <c r="K50" s="3"/>
      <c r="N50" s="3"/>
      <c r="O50" s="3"/>
      <c r="P50" s="3"/>
      <c r="Q50" s="3"/>
      <c r="R50" s="3"/>
      <c r="S50" s="3"/>
      <c r="T50" s="3"/>
      <c r="U50" s="3"/>
      <c r="V50" s="3"/>
      <c r="W50" s="3"/>
    </row>
  </sheetData>
  <printOptions gridLines="1"/>
  <pageMargins left="0.75" right="0.75" top="1" bottom="1" header="0.5" footer="0.5"/>
  <pageSetup horizontalDpi="300" verticalDpi="300" orientation="landscape" pageOrder="overThenDown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7"/>
  <sheetViews>
    <sheetView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2" max="6" width="9.28125" style="0" bestFit="1" customWidth="1"/>
    <col min="7" max="7" width="10.140625" style="0" bestFit="1" customWidth="1"/>
    <col min="8" max="11" width="9.28125" style="0" bestFit="1" customWidth="1"/>
    <col min="13" max="13" width="15.7109375" style="0" customWidth="1"/>
  </cols>
  <sheetData>
    <row r="1" spans="1:13" ht="12.75">
      <c r="A1" t="s">
        <v>64</v>
      </c>
      <c r="M1" t="s">
        <v>64</v>
      </c>
    </row>
    <row r="3" spans="2:23" ht="12.75"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  <c r="H3" s="1" t="s">
        <v>71</v>
      </c>
      <c r="I3" s="1" t="s">
        <v>72</v>
      </c>
      <c r="J3" s="1" t="s">
        <v>73</v>
      </c>
      <c r="K3" s="1" t="s">
        <v>74</v>
      </c>
      <c r="L3" s="1" t="s">
        <v>22</v>
      </c>
      <c r="N3" s="1" t="s">
        <v>75</v>
      </c>
      <c r="O3" s="1" t="s">
        <v>76</v>
      </c>
      <c r="P3" s="1" t="s">
        <v>77</v>
      </c>
      <c r="Q3" s="1" t="s">
        <v>78</v>
      </c>
      <c r="R3" s="1" t="s">
        <v>79</v>
      </c>
      <c r="S3" s="1" t="s">
        <v>80</v>
      </c>
      <c r="T3" s="1" t="s">
        <v>81</v>
      </c>
      <c r="U3" s="1" t="s">
        <v>82</v>
      </c>
      <c r="V3" s="1" t="s">
        <v>83</v>
      </c>
      <c r="W3" s="1" t="s">
        <v>84</v>
      </c>
    </row>
    <row r="5" spans="1:23" ht="12.75">
      <c r="A5" t="s">
        <v>85</v>
      </c>
      <c r="B5">
        <v>0</v>
      </c>
      <c r="C5">
        <v>0</v>
      </c>
      <c r="D5" s="3">
        <v>1500</v>
      </c>
      <c r="E5" s="3">
        <v>3000</v>
      </c>
      <c r="F5" s="3">
        <v>4000</v>
      </c>
      <c r="G5" s="3">
        <v>4500</v>
      </c>
      <c r="H5" s="3">
        <v>5000</v>
      </c>
      <c r="I5" s="3">
        <v>5000</v>
      </c>
      <c r="J5" s="3">
        <v>5000</v>
      </c>
      <c r="K5" s="3">
        <v>4000</v>
      </c>
      <c r="M5" t="s">
        <v>85</v>
      </c>
      <c r="N5" s="3">
        <v>4000</v>
      </c>
      <c r="O5" s="3">
        <v>4000</v>
      </c>
      <c r="P5" s="3">
        <v>3500</v>
      </c>
      <c r="Q5" s="3">
        <v>3500</v>
      </c>
      <c r="R5" s="3">
        <v>3500</v>
      </c>
      <c r="S5" s="3">
        <v>3000</v>
      </c>
      <c r="T5" s="3">
        <v>3000</v>
      </c>
      <c r="U5" s="3">
        <v>3000</v>
      </c>
      <c r="V5" s="3">
        <v>2500</v>
      </c>
      <c r="W5" s="3">
        <v>2500</v>
      </c>
    </row>
    <row r="6" spans="1:23" ht="12.75">
      <c r="A6" t="s">
        <v>86</v>
      </c>
      <c r="B6" s="3">
        <f aca="true" t="shared" si="0" ref="B6:K6">(B5*50)</f>
        <v>0</v>
      </c>
      <c r="C6" s="3">
        <f t="shared" si="0"/>
        <v>0</v>
      </c>
      <c r="D6" s="3">
        <f t="shared" si="0"/>
        <v>75000</v>
      </c>
      <c r="E6" s="3">
        <f t="shared" si="0"/>
        <v>150000</v>
      </c>
      <c r="F6" s="3">
        <f t="shared" si="0"/>
        <v>200000</v>
      </c>
      <c r="G6" s="3">
        <f t="shared" si="0"/>
        <v>225000</v>
      </c>
      <c r="H6" s="3">
        <f t="shared" si="0"/>
        <v>250000</v>
      </c>
      <c r="I6" s="3">
        <f t="shared" si="0"/>
        <v>250000</v>
      </c>
      <c r="J6" s="3">
        <f t="shared" si="0"/>
        <v>250000</v>
      </c>
      <c r="K6" s="3">
        <f t="shared" si="0"/>
        <v>200000</v>
      </c>
      <c r="M6" t="s">
        <v>86</v>
      </c>
      <c r="N6" s="3">
        <f aca="true" t="shared" si="1" ref="N6:W6">(N5*50)</f>
        <v>200000</v>
      </c>
      <c r="O6" s="3">
        <f t="shared" si="1"/>
        <v>200000</v>
      </c>
      <c r="P6" s="3">
        <f t="shared" si="1"/>
        <v>175000</v>
      </c>
      <c r="Q6" s="3">
        <f t="shared" si="1"/>
        <v>175000</v>
      </c>
      <c r="R6" s="3">
        <f t="shared" si="1"/>
        <v>175000</v>
      </c>
      <c r="S6" s="3">
        <f t="shared" si="1"/>
        <v>150000</v>
      </c>
      <c r="T6" s="3">
        <f t="shared" si="1"/>
        <v>150000</v>
      </c>
      <c r="U6" s="3">
        <f t="shared" si="1"/>
        <v>150000</v>
      </c>
      <c r="V6" s="3">
        <f t="shared" si="1"/>
        <v>125000</v>
      </c>
      <c r="W6" s="3">
        <f t="shared" si="1"/>
        <v>125000</v>
      </c>
    </row>
    <row r="8" spans="1:13" ht="12.75">
      <c r="A8" s="5" t="s">
        <v>90</v>
      </c>
      <c r="M8" t="s">
        <v>87</v>
      </c>
    </row>
    <row r="9" spans="1:23" ht="12.75">
      <c r="A9" t="s">
        <v>88</v>
      </c>
      <c r="B9" s="3">
        <f aca="true" t="shared" si="2" ref="B9:K9">(B6*0.84)</f>
        <v>0</v>
      </c>
      <c r="C9" s="3">
        <f t="shared" si="2"/>
        <v>0</v>
      </c>
      <c r="D9" s="3">
        <f t="shared" si="2"/>
        <v>63000</v>
      </c>
      <c r="E9" s="3">
        <f t="shared" si="2"/>
        <v>126000</v>
      </c>
      <c r="F9" s="3">
        <f t="shared" si="2"/>
        <v>168000</v>
      </c>
      <c r="G9" s="3">
        <f t="shared" si="2"/>
        <v>189000</v>
      </c>
      <c r="H9" s="3">
        <f t="shared" si="2"/>
        <v>210000</v>
      </c>
      <c r="I9" s="3">
        <f t="shared" si="2"/>
        <v>210000</v>
      </c>
      <c r="J9" s="3">
        <f t="shared" si="2"/>
        <v>210000</v>
      </c>
      <c r="K9" s="3">
        <f t="shared" si="2"/>
        <v>168000</v>
      </c>
      <c r="M9" t="s">
        <v>88</v>
      </c>
      <c r="N9" s="3">
        <f aca="true" t="shared" si="3" ref="N9:W9">(N6*0.84)</f>
        <v>168000</v>
      </c>
      <c r="O9" s="3">
        <f t="shared" si="3"/>
        <v>168000</v>
      </c>
      <c r="P9" s="3">
        <f t="shared" si="3"/>
        <v>147000</v>
      </c>
      <c r="Q9" s="3">
        <f t="shared" si="3"/>
        <v>147000</v>
      </c>
      <c r="R9" s="3">
        <f t="shared" si="3"/>
        <v>147000</v>
      </c>
      <c r="S9" s="3">
        <f t="shared" si="3"/>
        <v>126000</v>
      </c>
      <c r="T9" s="3">
        <f t="shared" si="3"/>
        <v>126000</v>
      </c>
      <c r="U9" s="3">
        <f t="shared" si="3"/>
        <v>126000</v>
      </c>
      <c r="V9" s="3">
        <f t="shared" si="3"/>
        <v>105000</v>
      </c>
      <c r="W9" s="3">
        <f t="shared" si="3"/>
        <v>105000</v>
      </c>
    </row>
    <row r="10" spans="1:23" ht="12.75">
      <c r="A10" t="s">
        <v>89</v>
      </c>
      <c r="B10" s="3">
        <f aca="true" t="shared" si="4" ref="B10:K10">(B9*0.1)</f>
        <v>0</v>
      </c>
      <c r="C10" s="3">
        <f t="shared" si="4"/>
        <v>0</v>
      </c>
      <c r="D10" s="3">
        <f t="shared" si="4"/>
        <v>6300</v>
      </c>
      <c r="E10" s="3">
        <f t="shared" si="4"/>
        <v>12600</v>
      </c>
      <c r="F10" s="3">
        <f t="shared" si="4"/>
        <v>16800</v>
      </c>
      <c r="G10" s="3">
        <f t="shared" si="4"/>
        <v>18900</v>
      </c>
      <c r="H10" s="3">
        <f t="shared" si="4"/>
        <v>21000</v>
      </c>
      <c r="I10" s="3">
        <f t="shared" si="4"/>
        <v>21000</v>
      </c>
      <c r="J10" s="3">
        <f t="shared" si="4"/>
        <v>21000</v>
      </c>
      <c r="K10" s="3">
        <f t="shared" si="4"/>
        <v>16800</v>
      </c>
      <c r="M10" t="s">
        <v>89</v>
      </c>
      <c r="N10" s="3">
        <f aca="true" t="shared" si="5" ref="N10:W10">(N9*0.1)</f>
        <v>16800</v>
      </c>
      <c r="O10" s="3">
        <f t="shared" si="5"/>
        <v>16800</v>
      </c>
      <c r="P10" s="3">
        <f t="shared" si="5"/>
        <v>14700</v>
      </c>
      <c r="Q10" s="3">
        <f t="shared" si="5"/>
        <v>14700</v>
      </c>
      <c r="R10" s="3">
        <f t="shared" si="5"/>
        <v>14700</v>
      </c>
      <c r="S10" s="3">
        <f t="shared" si="5"/>
        <v>12600</v>
      </c>
      <c r="T10" s="3">
        <f t="shared" si="5"/>
        <v>12600</v>
      </c>
      <c r="U10" s="3">
        <f t="shared" si="5"/>
        <v>12600</v>
      </c>
      <c r="V10" s="3">
        <f t="shared" si="5"/>
        <v>10500</v>
      </c>
      <c r="W10" s="3">
        <f t="shared" si="5"/>
        <v>10500</v>
      </c>
    </row>
    <row r="12" spans="1:23" ht="12.75">
      <c r="A12" t="s">
        <v>91</v>
      </c>
      <c r="B12" s="4">
        <f aca="true" t="shared" si="6" ref="B12:K12">(B10*10.79)</f>
        <v>0</v>
      </c>
      <c r="C12" s="4">
        <f t="shared" si="6"/>
        <v>0</v>
      </c>
      <c r="D12" s="4">
        <f t="shared" si="6"/>
        <v>67977</v>
      </c>
      <c r="E12" s="4">
        <f t="shared" si="6"/>
        <v>135954</v>
      </c>
      <c r="F12" s="4">
        <f t="shared" si="6"/>
        <v>181272</v>
      </c>
      <c r="G12" s="4">
        <f t="shared" si="6"/>
        <v>203930.99999999997</v>
      </c>
      <c r="H12" s="4">
        <f t="shared" si="6"/>
        <v>226589.99999999997</v>
      </c>
      <c r="I12" s="4">
        <f t="shared" si="6"/>
        <v>226589.99999999997</v>
      </c>
      <c r="J12" s="4">
        <f t="shared" si="6"/>
        <v>226589.99999999997</v>
      </c>
      <c r="K12" s="4">
        <f t="shared" si="6"/>
        <v>181272</v>
      </c>
      <c r="M12" t="s">
        <v>92</v>
      </c>
      <c r="N12" s="4">
        <f aca="true" t="shared" si="7" ref="N12:W12">(N10*10.79)</f>
        <v>181272</v>
      </c>
      <c r="O12" s="4">
        <f t="shared" si="7"/>
        <v>181272</v>
      </c>
      <c r="P12" s="4">
        <f t="shared" si="7"/>
        <v>158613</v>
      </c>
      <c r="Q12" s="4">
        <f t="shared" si="7"/>
        <v>158613</v>
      </c>
      <c r="R12" s="4">
        <f t="shared" si="7"/>
        <v>158613</v>
      </c>
      <c r="S12" s="4">
        <f t="shared" si="7"/>
        <v>135954</v>
      </c>
      <c r="T12" s="4">
        <f t="shared" si="7"/>
        <v>135954</v>
      </c>
      <c r="U12" s="4">
        <f t="shared" si="7"/>
        <v>135954</v>
      </c>
      <c r="V12" s="4">
        <f t="shared" si="7"/>
        <v>113294.99999999999</v>
      </c>
      <c r="W12" s="4">
        <f t="shared" si="7"/>
        <v>113294.99999999999</v>
      </c>
    </row>
    <row r="14" spans="1:13" ht="12.75">
      <c r="A14" s="5" t="s">
        <v>93</v>
      </c>
      <c r="M14" s="5" t="s">
        <v>93</v>
      </c>
    </row>
    <row r="15" spans="1:23" ht="12.75">
      <c r="A15" t="s">
        <v>88</v>
      </c>
      <c r="B15" s="3">
        <f aca="true" t="shared" si="8" ref="B15:K15">(B6*0.16)</f>
        <v>0</v>
      </c>
      <c r="C15" s="3">
        <f t="shared" si="8"/>
        <v>0</v>
      </c>
      <c r="D15" s="3">
        <f t="shared" si="8"/>
        <v>12000</v>
      </c>
      <c r="E15" s="3">
        <f t="shared" si="8"/>
        <v>24000</v>
      </c>
      <c r="F15" s="3">
        <f t="shared" si="8"/>
        <v>32000</v>
      </c>
      <c r="G15" s="3">
        <f t="shared" si="8"/>
        <v>36000</v>
      </c>
      <c r="H15" s="3">
        <f t="shared" si="8"/>
        <v>40000</v>
      </c>
      <c r="I15" s="3">
        <f t="shared" si="8"/>
        <v>40000</v>
      </c>
      <c r="J15" s="3">
        <f t="shared" si="8"/>
        <v>40000</v>
      </c>
      <c r="K15" s="3">
        <f t="shared" si="8"/>
        <v>32000</v>
      </c>
      <c r="M15" t="s">
        <v>88</v>
      </c>
      <c r="N15" s="3">
        <f aca="true" t="shared" si="9" ref="N15:W15">(N6*0.16)</f>
        <v>32000</v>
      </c>
      <c r="O15" s="3">
        <f t="shared" si="9"/>
        <v>32000</v>
      </c>
      <c r="P15" s="3">
        <f t="shared" si="9"/>
        <v>28000</v>
      </c>
      <c r="Q15" s="3">
        <f t="shared" si="9"/>
        <v>28000</v>
      </c>
      <c r="R15" s="3">
        <f t="shared" si="9"/>
        <v>28000</v>
      </c>
      <c r="S15" s="3">
        <f t="shared" si="9"/>
        <v>24000</v>
      </c>
      <c r="T15" s="3">
        <f t="shared" si="9"/>
        <v>24000</v>
      </c>
      <c r="U15" s="3">
        <f t="shared" si="9"/>
        <v>24000</v>
      </c>
      <c r="V15" s="3">
        <f t="shared" si="9"/>
        <v>20000</v>
      </c>
      <c r="W15" s="3">
        <f t="shared" si="9"/>
        <v>20000</v>
      </c>
    </row>
    <row r="17" spans="1:23" ht="12.75">
      <c r="A17" t="s">
        <v>91</v>
      </c>
      <c r="B17" s="4">
        <f>(B15*0.4)</f>
        <v>0</v>
      </c>
      <c r="C17" s="4">
        <f aca="true" t="shared" si="10" ref="C17:K17">(C15*0.4)</f>
        <v>0</v>
      </c>
      <c r="D17" s="4">
        <f>(D15*0.4)</f>
        <v>4800</v>
      </c>
      <c r="E17" s="4">
        <f t="shared" si="10"/>
        <v>9600</v>
      </c>
      <c r="F17" s="4">
        <f>(F15*0.4)</f>
        <v>12800</v>
      </c>
      <c r="G17" s="4">
        <f t="shared" si="10"/>
        <v>14400</v>
      </c>
      <c r="H17" s="4">
        <f>(H15*0.4)</f>
        <v>16000</v>
      </c>
      <c r="I17" s="4">
        <f t="shared" si="10"/>
        <v>16000</v>
      </c>
      <c r="J17" s="4">
        <f>(J15*0.4)</f>
        <v>16000</v>
      </c>
      <c r="K17" s="4">
        <f t="shared" si="10"/>
        <v>12800</v>
      </c>
      <c r="M17" t="s">
        <v>91</v>
      </c>
      <c r="N17" s="4">
        <f aca="true" t="shared" si="11" ref="N17:W17">(N15*0.4)</f>
        <v>12800</v>
      </c>
      <c r="O17" s="4">
        <f t="shared" si="11"/>
        <v>12800</v>
      </c>
      <c r="P17" s="4">
        <f t="shared" si="11"/>
        <v>11200</v>
      </c>
      <c r="Q17" s="4">
        <f t="shared" si="11"/>
        <v>11200</v>
      </c>
      <c r="R17" s="4">
        <f t="shared" si="11"/>
        <v>11200</v>
      </c>
      <c r="S17" s="4">
        <f t="shared" si="11"/>
        <v>9600</v>
      </c>
      <c r="T17" s="4">
        <f t="shared" si="11"/>
        <v>9600</v>
      </c>
      <c r="U17" s="4">
        <f t="shared" si="11"/>
        <v>9600</v>
      </c>
      <c r="V17" s="4">
        <f t="shared" si="11"/>
        <v>8000</v>
      </c>
      <c r="W17" s="4">
        <f t="shared" si="11"/>
        <v>8000</v>
      </c>
    </row>
    <row r="19" spans="1:13" ht="12.75">
      <c r="A19" s="5" t="s">
        <v>94</v>
      </c>
      <c r="M19" s="5" t="s">
        <v>94</v>
      </c>
    </row>
    <row r="20" spans="1:23" ht="12.75">
      <c r="A20" t="s">
        <v>91</v>
      </c>
      <c r="B20" s="4">
        <f aca="true" t="shared" si="12" ref="B20:K20">(B12+B17)</f>
        <v>0</v>
      </c>
      <c r="C20" s="4">
        <f t="shared" si="12"/>
        <v>0</v>
      </c>
      <c r="D20" s="4">
        <f t="shared" si="12"/>
        <v>72777</v>
      </c>
      <c r="E20" s="4">
        <f t="shared" si="12"/>
        <v>145554</v>
      </c>
      <c r="F20" s="4">
        <f t="shared" si="12"/>
        <v>194072</v>
      </c>
      <c r="G20" s="4">
        <f t="shared" si="12"/>
        <v>218330.99999999997</v>
      </c>
      <c r="H20" s="4">
        <f t="shared" si="12"/>
        <v>242589.99999999997</v>
      </c>
      <c r="I20" s="4">
        <f t="shared" si="12"/>
        <v>242589.99999999997</v>
      </c>
      <c r="J20" s="4">
        <f t="shared" si="12"/>
        <v>242589.99999999997</v>
      </c>
      <c r="K20" s="4">
        <f t="shared" si="12"/>
        <v>194072</v>
      </c>
      <c r="M20" t="s">
        <v>91</v>
      </c>
      <c r="N20" s="4">
        <f aca="true" t="shared" si="13" ref="N20:W20">(N12+N17)</f>
        <v>194072</v>
      </c>
      <c r="O20" s="4">
        <f t="shared" si="13"/>
        <v>194072</v>
      </c>
      <c r="P20" s="4">
        <f t="shared" si="13"/>
        <v>169813</v>
      </c>
      <c r="Q20" s="4">
        <f t="shared" si="13"/>
        <v>169813</v>
      </c>
      <c r="R20" s="4">
        <f t="shared" si="13"/>
        <v>169813</v>
      </c>
      <c r="S20" s="4">
        <f t="shared" si="13"/>
        <v>145554</v>
      </c>
      <c r="T20" s="4">
        <f t="shared" si="13"/>
        <v>145554</v>
      </c>
      <c r="U20" s="4">
        <f t="shared" si="13"/>
        <v>145554</v>
      </c>
      <c r="V20" s="4">
        <f t="shared" si="13"/>
        <v>121294.99999999999</v>
      </c>
      <c r="W20" s="4">
        <f t="shared" si="13"/>
        <v>121294.99999999999</v>
      </c>
    </row>
    <row r="21" spans="1:23" ht="12.75">
      <c r="A21" t="s">
        <v>95</v>
      </c>
      <c r="B21" s="3">
        <f aca="true" t="shared" si="14" ref="B21:K21">(B10*6.19)</f>
        <v>0</v>
      </c>
      <c r="C21" s="3">
        <f t="shared" si="14"/>
        <v>0</v>
      </c>
      <c r="D21" s="3">
        <f t="shared" si="14"/>
        <v>38997</v>
      </c>
      <c r="E21" s="3">
        <f t="shared" si="14"/>
        <v>77994</v>
      </c>
      <c r="F21" s="3">
        <f t="shared" si="14"/>
        <v>103992</v>
      </c>
      <c r="G21" s="3">
        <f t="shared" si="14"/>
        <v>116991.00000000001</v>
      </c>
      <c r="H21" s="3">
        <f t="shared" si="14"/>
        <v>129990.00000000001</v>
      </c>
      <c r="I21" s="3">
        <f t="shared" si="14"/>
        <v>129990.00000000001</v>
      </c>
      <c r="J21" s="3">
        <f t="shared" si="14"/>
        <v>129990.00000000001</v>
      </c>
      <c r="K21" s="3">
        <f t="shared" si="14"/>
        <v>103992</v>
      </c>
      <c r="M21" t="s">
        <v>95</v>
      </c>
      <c r="N21" s="3">
        <f aca="true" t="shared" si="15" ref="N21:W21">(N10*6.19)</f>
        <v>103992</v>
      </c>
      <c r="O21" s="3">
        <f t="shared" si="15"/>
        <v>103992</v>
      </c>
      <c r="P21" s="3">
        <f t="shared" si="15"/>
        <v>90993</v>
      </c>
      <c r="Q21" s="3">
        <f t="shared" si="15"/>
        <v>90993</v>
      </c>
      <c r="R21" s="3">
        <f t="shared" si="15"/>
        <v>90993</v>
      </c>
      <c r="S21" s="3">
        <f t="shared" si="15"/>
        <v>77994</v>
      </c>
      <c r="T21" s="3">
        <f t="shared" si="15"/>
        <v>77994</v>
      </c>
      <c r="U21" s="3">
        <f t="shared" si="15"/>
        <v>77994</v>
      </c>
      <c r="V21" s="3">
        <f t="shared" si="15"/>
        <v>64995.00000000001</v>
      </c>
      <c r="W21" s="3">
        <f t="shared" si="15"/>
        <v>64995.00000000001</v>
      </c>
    </row>
    <row r="22" spans="1:23" ht="12.75">
      <c r="A22" t="s">
        <v>96</v>
      </c>
      <c r="B22" s="3">
        <f aca="true" t="shared" si="16" ref="B22:K22">(B15*0.25)</f>
        <v>0</v>
      </c>
      <c r="C22" s="3">
        <f t="shared" si="16"/>
        <v>0</v>
      </c>
      <c r="D22" s="3">
        <f t="shared" si="16"/>
        <v>3000</v>
      </c>
      <c r="E22" s="3">
        <f t="shared" si="16"/>
        <v>6000</v>
      </c>
      <c r="F22" s="3">
        <f t="shared" si="16"/>
        <v>8000</v>
      </c>
      <c r="G22" s="3">
        <f t="shared" si="16"/>
        <v>9000</v>
      </c>
      <c r="H22" s="3">
        <f t="shared" si="16"/>
        <v>10000</v>
      </c>
      <c r="I22" s="3">
        <f t="shared" si="16"/>
        <v>10000</v>
      </c>
      <c r="J22" s="3">
        <f t="shared" si="16"/>
        <v>10000</v>
      </c>
      <c r="K22" s="3">
        <f t="shared" si="16"/>
        <v>8000</v>
      </c>
      <c r="M22" t="s">
        <v>96</v>
      </c>
      <c r="N22" s="3">
        <f aca="true" t="shared" si="17" ref="N22:W22">(N15*0.25)</f>
        <v>8000</v>
      </c>
      <c r="O22" s="3">
        <f t="shared" si="17"/>
        <v>8000</v>
      </c>
      <c r="P22" s="3">
        <f t="shared" si="17"/>
        <v>7000</v>
      </c>
      <c r="Q22" s="3">
        <f t="shared" si="17"/>
        <v>7000</v>
      </c>
      <c r="R22" s="3">
        <f t="shared" si="17"/>
        <v>7000</v>
      </c>
      <c r="S22" s="3">
        <f t="shared" si="17"/>
        <v>6000</v>
      </c>
      <c r="T22" s="3">
        <f t="shared" si="17"/>
        <v>6000</v>
      </c>
      <c r="U22" s="3">
        <f t="shared" si="17"/>
        <v>6000</v>
      </c>
      <c r="V22" s="3">
        <f t="shared" si="17"/>
        <v>5000</v>
      </c>
      <c r="W22" s="3">
        <f t="shared" si="17"/>
        <v>5000</v>
      </c>
    </row>
    <row r="23" spans="1:23" ht="12.75">
      <c r="A23" s="2" t="s">
        <v>99</v>
      </c>
      <c r="B23" s="3">
        <v>179758</v>
      </c>
      <c r="C23" s="3">
        <v>34138</v>
      </c>
      <c r="D23" s="3">
        <v>126362</v>
      </c>
      <c r="E23" s="3">
        <v>40687</v>
      </c>
      <c r="F23" s="3">
        <v>41403</v>
      </c>
      <c r="G23" s="3">
        <v>40687</v>
      </c>
      <c r="H23" s="3">
        <v>40687</v>
      </c>
      <c r="I23" s="3">
        <v>40687</v>
      </c>
      <c r="J23" s="3">
        <v>40687</v>
      </c>
      <c r="K23" s="3">
        <v>40687</v>
      </c>
      <c r="M23" s="2" t="s">
        <v>97</v>
      </c>
      <c r="N23" s="3">
        <v>62570</v>
      </c>
      <c r="O23" s="3">
        <v>47410</v>
      </c>
      <c r="P23" s="3">
        <v>53286</v>
      </c>
      <c r="Q23" s="3">
        <v>40687</v>
      </c>
      <c r="R23" s="3">
        <v>41084</v>
      </c>
      <c r="S23" s="3">
        <v>40687</v>
      </c>
      <c r="T23" s="3">
        <v>40687</v>
      </c>
      <c r="U23" s="3">
        <v>40687</v>
      </c>
      <c r="V23" s="3">
        <v>40687</v>
      </c>
      <c r="W23" s="3">
        <v>40687</v>
      </c>
    </row>
    <row r="24" spans="1:23" ht="12.75">
      <c r="A24" t="s">
        <v>98</v>
      </c>
      <c r="B24" s="4">
        <f aca="true" t="shared" si="18" ref="B24:K24">(B20-B21-B22-B23)</f>
        <v>-179758</v>
      </c>
      <c r="C24" s="4">
        <f t="shared" si="18"/>
        <v>-34138</v>
      </c>
      <c r="D24" s="4">
        <f t="shared" si="18"/>
        <v>-95582</v>
      </c>
      <c r="E24" s="4">
        <f t="shared" si="18"/>
        <v>20873</v>
      </c>
      <c r="F24" s="4">
        <f t="shared" si="18"/>
        <v>40677</v>
      </c>
      <c r="G24" s="4">
        <f t="shared" si="18"/>
        <v>51652.999999999956</v>
      </c>
      <c r="H24" s="4">
        <f t="shared" si="18"/>
        <v>61912.999999999956</v>
      </c>
      <c r="I24" s="4">
        <f t="shared" si="18"/>
        <v>61912.999999999956</v>
      </c>
      <c r="J24" s="4">
        <f t="shared" si="18"/>
        <v>61912.999999999956</v>
      </c>
      <c r="K24" s="4">
        <f t="shared" si="18"/>
        <v>41393</v>
      </c>
      <c r="M24" t="s">
        <v>100</v>
      </c>
      <c r="N24" s="4">
        <f aca="true" t="shared" si="19" ref="N24:W24">(N20-N21-N22-N23)</f>
        <v>19510</v>
      </c>
      <c r="O24" s="4">
        <f t="shared" si="19"/>
        <v>34670</v>
      </c>
      <c r="P24" s="4">
        <f t="shared" si="19"/>
        <v>18534</v>
      </c>
      <c r="Q24" s="4">
        <f t="shared" si="19"/>
        <v>31133</v>
      </c>
      <c r="R24" s="4">
        <f t="shared" si="19"/>
        <v>30736</v>
      </c>
      <c r="S24" s="4">
        <f t="shared" si="19"/>
        <v>20873</v>
      </c>
      <c r="T24" s="4">
        <f t="shared" si="19"/>
        <v>20873</v>
      </c>
      <c r="U24" s="4">
        <f t="shared" si="19"/>
        <v>20873</v>
      </c>
      <c r="V24" s="4">
        <f t="shared" si="19"/>
        <v>10612.999999999978</v>
      </c>
      <c r="W24" s="4">
        <f t="shared" si="19"/>
        <v>10612.999999999978</v>
      </c>
    </row>
    <row r="26" ht="12.75">
      <c r="A26" s="5" t="s">
        <v>101</v>
      </c>
    </row>
    <row r="27" spans="1:23" ht="12.75">
      <c r="A27" t="s">
        <v>102</v>
      </c>
      <c r="B27" s="4">
        <f>B24</f>
        <v>-179758</v>
      </c>
      <c r="C27" s="4">
        <f aca="true" t="shared" si="20" ref="C27:K27">(B27+C24)</f>
        <v>-213896</v>
      </c>
      <c r="D27" s="4">
        <f t="shared" si="20"/>
        <v>-309478</v>
      </c>
      <c r="E27" s="4">
        <f t="shared" si="20"/>
        <v>-288605</v>
      </c>
      <c r="F27" s="4">
        <f t="shared" si="20"/>
        <v>-247928</v>
      </c>
      <c r="G27" s="4">
        <f t="shared" si="20"/>
        <v>-196275.00000000006</v>
      </c>
      <c r="H27" s="4">
        <f t="shared" si="20"/>
        <v>-134362.00000000012</v>
      </c>
      <c r="I27" s="4">
        <f t="shared" si="20"/>
        <v>-72449.00000000016</v>
      </c>
      <c r="J27" s="4">
        <f t="shared" si="20"/>
        <v>-10536.000000000204</v>
      </c>
      <c r="K27" s="4">
        <f t="shared" si="20"/>
        <v>30856.999999999796</v>
      </c>
      <c r="M27" t="s">
        <v>102</v>
      </c>
      <c r="N27" s="4">
        <f>(K27+N24)</f>
        <v>50366.999999999796</v>
      </c>
      <c r="O27" s="4">
        <f aca="true" t="shared" si="21" ref="O27:W27">(N27+O24)</f>
        <v>85036.9999999998</v>
      </c>
      <c r="P27" s="4">
        <f t="shared" si="21"/>
        <v>103570.9999999998</v>
      </c>
      <c r="Q27" s="4">
        <f t="shared" si="21"/>
        <v>134703.9999999998</v>
      </c>
      <c r="R27" s="4">
        <f t="shared" si="21"/>
        <v>165439.9999999998</v>
      </c>
      <c r="S27" s="4">
        <f t="shared" si="21"/>
        <v>186312.9999999998</v>
      </c>
      <c r="T27" s="4">
        <f t="shared" si="21"/>
        <v>207185.9999999998</v>
      </c>
      <c r="U27" s="4">
        <f t="shared" si="21"/>
        <v>228058.9999999998</v>
      </c>
      <c r="V27" s="4">
        <f t="shared" si="21"/>
        <v>238671.99999999977</v>
      </c>
      <c r="W27" s="4">
        <f t="shared" si="21"/>
        <v>249284.99999999974</v>
      </c>
    </row>
    <row r="29" spans="2:23" ht="12.75">
      <c r="B29" s="4"/>
      <c r="C29" s="4"/>
      <c r="D29" s="4"/>
      <c r="E29" s="4"/>
      <c r="F29" s="4"/>
      <c r="G29" s="4"/>
      <c r="H29" s="4"/>
      <c r="I29" s="4"/>
      <c r="J29" s="4"/>
      <c r="K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ht="12.75">
      <c r="A30" s="6"/>
    </row>
    <row r="38" spans="1:13" ht="12.75">
      <c r="A38" t="s">
        <v>103</v>
      </c>
      <c r="M38" t="s">
        <v>103</v>
      </c>
    </row>
    <row r="40" spans="2:23" ht="12.75">
      <c r="B40" s="1" t="s">
        <v>65</v>
      </c>
      <c r="C40" s="1" t="s">
        <v>66</v>
      </c>
      <c r="D40" s="1" t="s">
        <v>67</v>
      </c>
      <c r="E40" s="1" t="s">
        <v>68</v>
      </c>
      <c r="F40" s="1" t="s">
        <v>69</v>
      </c>
      <c r="G40" s="1" t="s">
        <v>70</v>
      </c>
      <c r="H40" s="1" t="s">
        <v>71</v>
      </c>
      <c r="I40" s="1" t="s">
        <v>72</v>
      </c>
      <c r="J40" s="1" t="s">
        <v>73</v>
      </c>
      <c r="K40" s="1" t="s">
        <v>74</v>
      </c>
      <c r="L40" s="1" t="s">
        <v>22</v>
      </c>
      <c r="N40" s="1" t="s">
        <v>75</v>
      </c>
      <c r="O40" s="1" t="s">
        <v>76</v>
      </c>
      <c r="P40" s="1" t="s">
        <v>77</v>
      </c>
      <c r="Q40" s="1" t="s">
        <v>78</v>
      </c>
      <c r="R40" s="1" t="s">
        <v>79</v>
      </c>
      <c r="S40" s="1" t="s">
        <v>80</v>
      </c>
      <c r="T40" s="1" t="s">
        <v>81</v>
      </c>
      <c r="U40" s="1" t="s">
        <v>82</v>
      </c>
      <c r="V40" s="1" t="s">
        <v>83</v>
      </c>
      <c r="W40" s="1" t="s">
        <v>84</v>
      </c>
    </row>
    <row r="42" spans="1:23" ht="12.75">
      <c r="A42" t="s">
        <v>85</v>
      </c>
      <c r="B42">
        <v>0</v>
      </c>
      <c r="C42">
        <v>0</v>
      </c>
      <c r="D42" s="3">
        <v>2000</v>
      </c>
      <c r="E42" s="3">
        <v>4000</v>
      </c>
      <c r="F42" s="3">
        <v>5500</v>
      </c>
      <c r="G42" s="3">
        <v>7000</v>
      </c>
      <c r="H42" s="3">
        <v>8000</v>
      </c>
      <c r="I42" s="3">
        <v>8000</v>
      </c>
      <c r="J42" s="3">
        <v>8000</v>
      </c>
      <c r="K42" s="3">
        <v>7000</v>
      </c>
      <c r="M42" t="s">
        <v>85</v>
      </c>
      <c r="N42" s="3">
        <v>7000</v>
      </c>
      <c r="O42" s="3">
        <v>7000</v>
      </c>
      <c r="P42" s="3">
        <v>6000</v>
      </c>
      <c r="Q42" s="3">
        <v>6000</v>
      </c>
      <c r="R42" s="3">
        <v>6000</v>
      </c>
      <c r="S42" s="3">
        <v>5000</v>
      </c>
      <c r="T42" s="3">
        <v>5000</v>
      </c>
      <c r="U42" s="3">
        <v>5000</v>
      </c>
      <c r="V42" s="3">
        <v>4000</v>
      </c>
      <c r="W42" s="3">
        <v>4000</v>
      </c>
    </row>
    <row r="43" spans="1:23" ht="12.75">
      <c r="A43" t="s">
        <v>86</v>
      </c>
      <c r="B43" s="3">
        <f aca="true" t="shared" si="22" ref="B43:K43">(B42*50)</f>
        <v>0</v>
      </c>
      <c r="C43" s="3">
        <f t="shared" si="22"/>
        <v>0</v>
      </c>
      <c r="D43" s="3">
        <f t="shared" si="22"/>
        <v>100000</v>
      </c>
      <c r="E43" s="3">
        <f t="shared" si="22"/>
        <v>200000</v>
      </c>
      <c r="F43" s="3">
        <f t="shared" si="22"/>
        <v>275000</v>
      </c>
      <c r="G43" s="3">
        <f t="shared" si="22"/>
        <v>350000</v>
      </c>
      <c r="H43" s="3">
        <f t="shared" si="22"/>
        <v>400000</v>
      </c>
      <c r="I43" s="3">
        <f t="shared" si="22"/>
        <v>400000</v>
      </c>
      <c r="J43" s="3">
        <f t="shared" si="22"/>
        <v>400000</v>
      </c>
      <c r="K43" s="3">
        <f t="shared" si="22"/>
        <v>350000</v>
      </c>
      <c r="M43" t="s">
        <v>86</v>
      </c>
      <c r="N43" s="3">
        <f aca="true" t="shared" si="23" ref="N43:W43">(N42*50)</f>
        <v>350000</v>
      </c>
      <c r="O43" s="3">
        <f t="shared" si="23"/>
        <v>350000</v>
      </c>
      <c r="P43" s="3">
        <f t="shared" si="23"/>
        <v>300000</v>
      </c>
      <c r="Q43" s="3">
        <f t="shared" si="23"/>
        <v>300000</v>
      </c>
      <c r="R43" s="3">
        <f t="shared" si="23"/>
        <v>300000</v>
      </c>
      <c r="S43" s="3">
        <f t="shared" si="23"/>
        <v>250000</v>
      </c>
      <c r="T43" s="3">
        <f t="shared" si="23"/>
        <v>250000</v>
      </c>
      <c r="U43" s="3">
        <f t="shared" si="23"/>
        <v>250000</v>
      </c>
      <c r="V43" s="3">
        <f t="shared" si="23"/>
        <v>200000</v>
      </c>
      <c r="W43" s="3">
        <f t="shared" si="23"/>
        <v>200000</v>
      </c>
    </row>
    <row r="45" spans="1:13" ht="12.75">
      <c r="A45" s="5" t="s">
        <v>90</v>
      </c>
      <c r="M45" t="s">
        <v>87</v>
      </c>
    </row>
    <row r="46" spans="1:23" ht="12.75">
      <c r="A46" t="s">
        <v>88</v>
      </c>
      <c r="B46" s="3">
        <f aca="true" t="shared" si="24" ref="B46:K46">(B43*0.84)</f>
        <v>0</v>
      </c>
      <c r="C46" s="3">
        <f t="shared" si="24"/>
        <v>0</v>
      </c>
      <c r="D46" s="3">
        <f t="shared" si="24"/>
        <v>84000</v>
      </c>
      <c r="E46" s="3">
        <f t="shared" si="24"/>
        <v>168000</v>
      </c>
      <c r="F46" s="3">
        <f t="shared" si="24"/>
        <v>231000</v>
      </c>
      <c r="G46" s="3">
        <f t="shared" si="24"/>
        <v>294000</v>
      </c>
      <c r="H46" s="3">
        <f t="shared" si="24"/>
        <v>336000</v>
      </c>
      <c r="I46" s="3">
        <f t="shared" si="24"/>
        <v>336000</v>
      </c>
      <c r="J46" s="3">
        <f t="shared" si="24"/>
        <v>336000</v>
      </c>
      <c r="K46" s="3">
        <f t="shared" si="24"/>
        <v>294000</v>
      </c>
      <c r="M46" t="s">
        <v>88</v>
      </c>
      <c r="N46" s="3">
        <f aca="true" t="shared" si="25" ref="N46:W46">(N43*0.84)</f>
        <v>294000</v>
      </c>
      <c r="O46" s="3">
        <f t="shared" si="25"/>
        <v>294000</v>
      </c>
      <c r="P46" s="3">
        <f t="shared" si="25"/>
        <v>252000</v>
      </c>
      <c r="Q46" s="3">
        <f t="shared" si="25"/>
        <v>252000</v>
      </c>
      <c r="R46" s="3">
        <f t="shared" si="25"/>
        <v>252000</v>
      </c>
      <c r="S46" s="3">
        <f t="shared" si="25"/>
        <v>210000</v>
      </c>
      <c r="T46" s="3">
        <f t="shared" si="25"/>
        <v>210000</v>
      </c>
      <c r="U46" s="3">
        <f t="shared" si="25"/>
        <v>210000</v>
      </c>
      <c r="V46" s="3">
        <f t="shared" si="25"/>
        <v>168000</v>
      </c>
      <c r="W46" s="3">
        <f t="shared" si="25"/>
        <v>168000</v>
      </c>
    </row>
    <row r="47" spans="1:23" ht="12.75">
      <c r="A47" t="s">
        <v>89</v>
      </c>
      <c r="B47" s="3">
        <f aca="true" t="shared" si="26" ref="B47:K47">(B46*0.1)</f>
        <v>0</v>
      </c>
      <c r="C47" s="3">
        <f t="shared" si="26"/>
        <v>0</v>
      </c>
      <c r="D47" s="3">
        <f t="shared" si="26"/>
        <v>8400</v>
      </c>
      <c r="E47" s="3">
        <f t="shared" si="26"/>
        <v>16800</v>
      </c>
      <c r="F47" s="3">
        <f t="shared" si="26"/>
        <v>23100</v>
      </c>
      <c r="G47" s="3">
        <f t="shared" si="26"/>
        <v>29400</v>
      </c>
      <c r="H47" s="3">
        <f t="shared" si="26"/>
        <v>33600</v>
      </c>
      <c r="I47" s="3">
        <f t="shared" si="26"/>
        <v>33600</v>
      </c>
      <c r="J47" s="3">
        <f t="shared" si="26"/>
        <v>33600</v>
      </c>
      <c r="K47" s="3">
        <f t="shared" si="26"/>
        <v>29400</v>
      </c>
      <c r="M47" t="s">
        <v>89</v>
      </c>
      <c r="N47" s="3">
        <f aca="true" t="shared" si="27" ref="N47:W47">(N46*0.1)</f>
        <v>29400</v>
      </c>
      <c r="O47" s="3">
        <f t="shared" si="27"/>
        <v>29400</v>
      </c>
      <c r="P47" s="3">
        <f t="shared" si="27"/>
        <v>25200</v>
      </c>
      <c r="Q47" s="3">
        <f t="shared" si="27"/>
        <v>25200</v>
      </c>
      <c r="R47" s="3">
        <f t="shared" si="27"/>
        <v>25200</v>
      </c>
      <c r="S47" s="3">
        <f t="shared" si="27"/>
        <v>21000</v>
      </c>
      <c r="T47" s="3">
        <f t="shared" si="27"/>
        <v>21000</v>
      </c>
      <c r="U47" s="3">
        <f t="shared" si="27"/>
        <v>21000</v>
      </c>
      <c r="V47" s="3">
        <f t="shared" si="27"/>
        <v>16800</v>
      </c>
      <c r="W47" s="3">
        <f t="shared" si="27"/>
        <v>16800</v>
      </c>
    </row>
    <row r="49" spans="1:23" ht="12.75">
      <c r="A49" t="s">
        <v>91</v>
      </c>
      <c r="B49" s="4">
        <f aca="true" t="shared" si="28" ref="B49:K49">(B47*10.79)</f>
        <v>0</v>
      </c>
      <c r="C49" s="4">
        <f t="shared" si="28"/>
        <v>0</v>
      </c>
      <c r="D49" s="4">
        <f t="shared" si="28"/>
        <v>90636</v>
      </c>
      <c r="E49" s="4">
        <f t="shared" si="28"/>
        <v>181272</v>
      </c>
      <c r="F49" s="4">
        <f t="shared" si="28"/>
        <v>249248.99999999997</v>
      </c>
      <c r="G49" s="4">
        <f t="shared" si="28"/>
        <v>317226</v>
      </c>
      <c r="H49" s="4">
        <f t="shared" si="28"/>
        <v>362544</v>
      </c>
      <c r="I49" s="4">
        <f t="shared" si="28"/>
        <v>362544</v>
      </c>
      <c r="J49" s="4">
        <f t="shared" si="28"/>
        <v>362544</v>
      </c>
      <c r="K49" s="4">
        <f t="shared" si="28"/>
        <v>317226</v>
      </c>
      <c r="M49" t="s">
        <v>92</v>
      </c>
      <c r="N49" s="4">
        <f aca="true" t="shared" si="29" ref="N49:W49">(N47*10.79)</f>
        <v>317226</v>
      </c>
      <c r="O49" s="4">
        <f t="shared" si="29"/>
        <v>317226</v>
      </c>
      <c r="P49" s="4">
        <f t="shared" si="29"/>
        <v>271908</v>
      </c>
      <c r="Q49" s="4">
        <f t="shared" si="29"/>
        <v>271908</v>
      </c>
      <c r="R49" s="4">
        <f t="shared" si="29"/>
        <v>271908</v>
      </c>
      <c r="S49" s="4">
        <f t="shared" si="29"/>
        <v>226589.99999999997</v>
      </c>
      <c r="T49" s="4">
        <f t="shared" si="29"/>
        <v>226589.99999999997</v>
      </c>
      <c r="U49" s="4">
        <f t="shared" si="29"/>
        <v>226589.99999999997</v>
      </c>
      <c r="V49" s="4">
        <f t="shared" si="29"/>
        <v>181272</v>
      </c>
      <c r="W49" s="4">
        <f t="shared" si="29"/>
        <v>181272</v>
      </c>
    </row>
    <row r="51" spans="1:13" ht="12.75">
      <c r="A51" s="5" t="s">
        <v>93</v>
      </c>
      <c r="M51" s="5" t="s">
        <v>93</v>
      </c>
    </row>
    <row r="52" spans="1:23" ht="12.75">
      <c r="A52" t="s">
        <v>88</v>
      </c>
      <c r="B52" s="3">
        <f aca="true" t="shared" si="30" ref="B52:K52">(B43*0.16)</f>
        <v>0</v>
      </c>
      <c r="C52" s="3">
        <f t="shared" si="30"/>
        <v>0</v>
      </c>
      <c r="D52" s="3">
        <f t="shared" si="30"/>
        <v>16000</v>
      </c>
      <c r="E52" s="3">
        <f t="shared" si="30"/>
        <v>32000</v>
      </c>
      <c r="F52" s="3">
        <f t="shared" si="30"/>
        <v>44000</v>
      </c>
      <c r="G52" s="3">
        <f t="shared" si="30"/>
        <v>56000</v>
      </c>
      <c r="H52" s="3">
        <f t="shared" si="30"/>
        <v>64000</v>
      </c>
      <c r="I52" s="3">
        <f t="shared" si="30"/>
        <v>64000</v>
      </c>
      <c r="J52" s="3">
        <f t="shared" si="30"/>
        <v>64000</v>
      </c>
      <c r="K52" s="3">
        <f t="shared" si="30"/>
        <v>56000</v>
      </c>
      <c r="M52" t="s">
        <v>88</v>
      </c>
      <c r="N52" s="3">
        <f aca="true" t="shared" si="31" ref="N52:W52">(N43*0.16)</f>
        <v>56000</v>
      </c>
      <c r="O52" s="3">
        <f t="shared" si="31"/>
        <v>56000</v>
      </c>
      <c r="P52" s="3">
        <f t="shared" si="31"/>
        <v>48000</v>
      </c>
      <c r="Q52" s="3">
        <f t="shared" si="31"/>
        <v>48000</v>
      </c>
      <c r="R52" s="3">
        <f t="shared" si="31"/>
        <v>48000</v>
      </c>
      <c r="S52" s="3">
        <f t="shared" si="31"/>
        <v>40000</v>
      </c>
      <c r="T52" s="3">
        <f t="shared" si="31"/>
        <v>40000</v>
      </c>
      <c r="U52" s="3">
        <f t="shared" si="31"/>
        <v>40000</v>
      </c>
      <c r="V52" s="3">
        <f t="shared" si="31"/>
        <v>32000</v>
      </c>
      <c r="W52" s="3">
        <f t="shared" si="31"/>
        <v>32000</v>
      </c>
    </row>
    <row r="54" spans="1:23" ht="12.75">
      <c r="A54" t="s">
        <v>91</v>
      </c>
      <c r="B54" s="4">
        <f aca="true" t="shared" si="32" ref="B54:K54">(B52*0.4)</f>
        <v>0</v>
      </c>
      <c r="C54" s="4">
        <f t="shared" si="32"/>
        <v>0</v>
      </c>
      <c r="D54" s="4">
        <f t="shared" si="32"/>
        <v>6400</v>
      </c>
      <c r="E54" s="4">
        <f t="shared" si="32"/>
        <v>12800</v>
      </c>
      <c r="F54" s="4">
        <f t="shared" si="32"/>
        <v>17600</v>
      </c>
      <c r="G54" s="4">
        <f t="shared" si="32"/>
        <v>22400</v>
      </c>
      <c r="H54" s="4">
        <f t="shared" si="32"/>
        <v>25600</v>
      </c>
      <c r="I54" s="4">
        <f t="shared" si="32"/>
        <v>25600</v>
      </c>
      <c r="J54" s="4">
        <f t="shared" si="32"/>
        <v>25600</v>
      </c>
      <c r="K54" s="4">
        <f t="shared" si="32"/>
        <v>22400</v>
      </c>
      <c r="M54" t="s">
        <v>91</v>
      </c>
      <c r="N54" s="4">
        <f aca="true" t="shared" si="33" ref="N54:W54">(N52*0.4)</f>
        <v>22400</v>
      </c>
      <c r="O54" s="4">
        <f t="shared" si="33"/>
        <v>22400</v>
      </c>
      <c r="P54" s="4">
        <f t="shared" si="33"/>
        <v>19200</v>
      </c>
      <c r="Q54" s="4">
        <f t="shared" si="33"/>
        <v>19200</v>
      </c>
      <c r="R54" s="4">
        <f t="shared" si="33"/>
        <v>19200</v>
      </c>
      <c r="S54" s="4">
        <f t="shared" si="33"/>
        <v>16000</v>
      </c>
      <c r="T54" s="4">
        <f t="shared" si="33"/>
        <v>16000</v>
      </c>
      <c r="U54" s="4">
        <f t="shared" si="33"/>
        <v>16000</v>
      </c>
      <c r="V54" s="4">
        <f t="shared" si="33"/>
        <v>12800</v>
      </c>
      <c r="W54" s="4">
        <f t="shared" si="33"/>
        <v>12800</v>
      </c>
    </row>
    <row r="56" spans="1:13" ht="12.75">
      <c r="A56" s="5" t="s">
        <v>94</v>
      </c>
      <c r="M56" s="5" t="s">
        <v>94</v>
      </c>
    </row>
    <row r="57" spans="1:23" ht="12.75">
      <c r="A57" t="s">
        <v>91</v>
      </c>
      <c r="B57" s="4">
        <f aca="true" t="shared" si="34" ref="B57:K57">(B49+B54)</f>
        <v>0</v>
      </c>
      <c r="C57" s="4">
        <f t="shared" si="34"/>
        <v>0</v>
      </c>
      <c r="D57" s="4">
        <f t="shared" si="34"/>
        <v>97036</v>
      </c>
      <c r="E57" s="4">
        <f t="shared" si="34"/>
        <v>194072</v>
      </c>
      <c r="F57" s="4">
        <f t="shared" si="34"/>
        <v>266849</v>
      </c>
      <c r="G57" s="4">
        <f t="shared" si="34"/>
        <v>339626</v>
      </c>
      <c r="H57" s="4">
        <f t="shared" si="34"/>
        <v>388144</v>
      </c>
      <c r="I57" s="4">
        <f t="shared" si="34"/>
        <v>388144</v>
      </c>
      <c r="J57" s="4">
        <f t="shared" si="34"/>
        <v>388144</v>
      </c>
      <c r="K57" s="4">
        <f t="shared" si="34"/>
        <v>339626</v>
      </c>
      <c r="M57" t="s">
        <v>91</v>
      </c>
      <c r="N57" s="4">
        <f aca="true" t="shared" si="35" ref="N57:W57">(N49+N54)</f>
        <v>339626</v>
      </c>
      <c r="O57" s="4">
        <f t="shared" si="35"/>
        <v>339626</v>
      </c>
      <c r="P57" s="4">
        <f t="shared" si="35"/>
        <v>291108</v>
      </c>
      <c r="Q57" s="4">
        <f t="shared" si="35"/>
        <v>291108</v>
      </c>
      <c r="R57" s="4">
        <f t="shared" si="35"/>
        <v>291108</v>
      </c>
      <c r="S57" s="4">
        <f t="shared" si="35"/>
        <v>242589.99999999997</v>
      </c>
      <c r="T57" s="4">
        <f t="shared" si="35"/>
        <v>242589.99999999997</v>
      </c>
      <c r="U57" s="4">
        <f t="shared" si="35"/>
        <v>242589.99999999997</v>
      </c>
      <c r="V57" s="4">
        <f t="shared" si="35"/>
        <v>194072</v>
      </c>
      <c r="W57" s="4">
        <f t="shared" si="35"/>
        <v>194072</v>
      </c>
    </row>
    <row r="58" spans="1:23" ht="12.75">
      <c r="A58" t="s">
        <v>95</v>
      </c>
      <c r="B58" s="3">
        <f aca="true" t="shared" si="36" ref="B58:K58">(B47*6.19)</f>
        <v>0</v>
      </c>
      <c r="C58" s="3">
        <f t="shared" si="36"/>
        <v>0</v>
      </c>
      <c r="D58" s="3">
        <f t="shared" si="36"/>
        <v>51996</v>
      </c>
      <c r="E58" s="3">
        <f t="shared" si="36"/>
        <v>103992</v>
      </c>
      <c r="F58" s="3">
        <f t="shared" si="36"/>
        <v>142989</v>
      </c>
      <c r="G58" s="3">
        <f t="shared" si="36"/>
        <v>181986</v>
      </c>
      <c r="H58" s="3">
        <f t="shared" si="36"/>
        <v>207984</v>
      </c>
      <c r="I58" s="3">
        <f t="shared" si="36"/>
        <v>207984</v>
      </c>
      <c r="J58" s="3">
        <f t="shared" si="36"/>
        <v>207984</v>
      </c>
      <c r="K58" s="3">
        <f t="shared" si="36"/>
        <v>181986</v>
      </c>
      <c r="M58" t="s">
        <v>95</v>
      </c>
      <c r="N58" s="3">
        <f aca="true" t="shared" si="37" ref="N58:W58">(N47*6.19)</f>
        <v>181986</v>
      </c>
      <c r="O58" s="3">
        <f t="shared" si="37"/>
        <v>181986</v>
      </c>
      <c r="P58" s="3">
        <f t="shared" si="37"/>
        <v>155988</v>
      </c>
      <c r="Q58" s="3">
        <f t="shared" si="37"/>
        <v>155988</v>
      </c>
      <c r="R58" s="3">
        <f t="shared" si="37"/>
        <v>155988</v>
      </c>
      <c r="S58" s="3">
        <f t="shared" si="37"/>
        <v>129990.00000000001</v>
      </c>
      <c r="T58" s="3">
        <f t="shared" si="37"/>
        <v>129990.00000000001</v>
      </c>
      <c r="U58" s="3">
        <f t="shared" si="37"/>
        <v>129990.00000000001</v>
      </c>
      <c r="V58" s="3">
        <f t="shared" si="37"/>
        <v>103992</v>
      </c>
      <c r="W58" s="3">
        <f t="shared" si="37"/>
        <v>103992</v>
      </c>
    </row>
    <row r="59" spans="1:23" ht="12.75">
      <c r="A59" t="s">
        <v>96</v>
      </c>
      <c r="B59" s="3">
        <f aca="true" t="shared" si="38" ref="B59:K59">(B52*0.25)</f>
        <v>0</v>
      </c>
      <c r="C59" s="3">
        <f t="shared" si="38"/>
        <v>0</v>
      </c>
      <c r="D59" s="3">
        <f t="shared" si="38"/>
        <v>4000</v>
      </c>
      <c r="E59" s="3">
        <f t="shared" si="38"/>
        <v>8000</v>
      </c>
      <c r="F59" s="3">
        <f t="shared" si="38"/>
        <v>11000</v>
      </c>
      <c r="G59" s="3">
        <f t="shared" si="38"/>
        <v>14000</v>
      </c>
      <c r="H59" s="3">
        <f t="shared" si="38"/>
        <v>16000</v>
      </c>
      <c r="I59" s="3">
        <f t="shared" si="38"/>
        <v>16000</v>
      </c>
      <c r="J59" s="3">
        <f t="shared" si="38"/>
        <v>16000</v>
      </c>
      <c r="K59" s="3">
        <f t="shared" si="38"/>
        <v>14000</v>
      </c>
      <c r="M59" t="s">
        <v>96</v>
      </c>
      <c r="N59" s="3">
        <f aca="true" t="shared" si="39" ref="N59:W59">(N52*0.25)</f>
        <v>14000</v>
      </c>
      <c r="O59" s="3">
        <f t="shared" si="39"/>
        <v>14000</v>
      </c>
      <c r="P59" s="3">
        <f t="shared" si="39"/>
        <v>12000</v>
      </c>
      <c r="Q59" s="3">
        <f t="shared" si="39"/>
        <v>12000</v>
      </c>
      <c r="R59" s="3">
        <f t="shared" si="39"/>
        <v>12000</v>
      </c>
      <c r="S59" s="3">
        <f t="shared" si="39"/>
        <v>10000</v>
      </c>
      <c r="T59" s="3">
        <f t="shared" si="39"/>
        <v>10000</v>
      </c>
      <c r="U59" s="3">
        <f t="shared" si="39"/>
        <v>10000</v>
      </c>
      <c r="V59" s="3">
        <f t="shared" si="39"/>
        <v>8000</v>
      </c>
      <c r="W59" s="3">
        <f t="shared" si="39"/>
        <v>8000</v>
      </c>
    </row>
    <row r="60" spans="1:23" ht="12.75">
      <c r="A60" s="2" t="s">
        <v>99</v>
      </c>
      <c r="B60" s="3">
        <v>285161</v>
      </c>
      <c r="C60" s="3">
        <v>35291</v>
      </c>
      <c r="D60" s="3">
        <v>127515</v>
      </c>
      <c r="E60" s="3">
        <v>41840</v>
      </c>
      <c r="F60" s="3">
        <v>42556</v>
      </c>
      <c r="G60" s="3">
        <v>41840</v>
      </c>
      <c r="H60" s="3">
        <v>41840</v>
      </c>
      <c r="I60" s="3">
        <v>41840</v>
      </c>
      <c r="J60" s="3">
        <v>41840</v>
      </c>
      <c r="K60" s="3">
        <v>41840</v>
      </c>
      <c r="M60" t="s">
        <v>104</v>
      </c>
      <c r="N60" s="3">
        <v>63723</v>
      </c>
      <c r="O60" s="3">
        <v>48563</v>
      </c>
      <c r="P60" s="3">
        <v>54539</v>
      </c>
      <c r="Q60" s="3">
        <v>41840</v>
      </c>
      <c r="R60" s="3">
        <v>42237</v>
      </c>
      <c r="S60" s="3">
        <v>118340</v>
      </c>
      <c r="T60" s="3">
        <v>41840</v>
      </c>
      <c r="U60" s="3">
        <v>41840</v>
      </c>
      <c r="V60" s="3">
        <v>41840</v>
      </c>
      <c r="W60" s="3">
        <v>41840</v>
      </c>
    </row>
    <row r="61" spans="1:23" ht="12.75">
      <c r="A61" t="s">
        <v>98</v>
      </c>
      <c r="B61" s="4">
        <f aca="true" t="shared" si="40" ref="B61:K61">(B57-B58-B59-B60)</f>
        <v>-285161</v>
      </c>
      <c r="C61" s="4">
        <f t="shared" si="40"/>
        <v>-35291</v>
      </c>
      <c r="D61" s="4">
        <f t="shared" si="40"/>
        <v>-86475</v>
      </c>
      <c r="E61" s="4">
        <f t="shared" si="40"/>
        <v>40240</v>
      </c>
      <c r="F61" s="4">
        <f t="shared" si="40"/>
        <v>70304</v>
      </c>
      <c r="G61" s="4">
        <f t="shared" si="40"/>
        <v>101800</v>
      </c>
      <c r="H61" s="4">
        <f t="shared" si="40"/>
        <v>122320</v>
      </c>
      <c r="I61" s="4">
        <f t="shared" si="40"/>
        <v>122320</v>
      </c>
      <c r="J61" s="4">
        <f t="shared" si="40"/>
        <v>122320</v>
      </c>
      <c r="K61" s="4">
        <f t="shared" si="40"/>
        <v>101800</v>
      </c>
      <c r="M61" t="s">
        <v>100</v>
      </c>
      <c r="N61" s="4">
        <f aca="true" t="shared" si="41" ref="N61:W61">(N57-N58-N59-N60)</f>
        <v>79917</v>
      </c>
      <c r="O61" s="4">
        <f t="shared" si="41"/>
        <v>95077</v>
      </c>
      <c r="P61" s="4">
        <f t="shared" si="41"/>
        <v>68581</v>
      </c>
      <c r="Q61" s="4">
        <f t="shared" si="41"/>
        <v>81280</v>
      </c>
      <c r="R61" s="4">
        <f t="shared" si="41"/>
        <v>80883</v>
      </c>
      <c r="S61" s="4">
        <f t="shared" si="41"/>
        <v>-15740.000000000044</v>
      </c>
      <c r="T61" s="4">
        <f t="shared" si="41"/>
        <v>60759.999999999956</v>
      </c>
      <c r="U61" s="4">
        <f t="shared" si="41"/>
        <v>60759.999999999956</v>
      </c>
      <c r="V61" s="4">
        <f t="shared" si="41"/>
        <v>40240</v>
      </c>
      <c r="W61" s="4">
        <f t="shared" si="41"/>
        <v>40240</v>
      </c>
    </row>
    <row r="63" ht="12.75">
      <c r="A63" s="5" t="s">
        <v>101</v>
      </c>
    </row>
    <row r="64" spans="1:23" ht="12.75">
      <c r="A64" t="s">
        <v>102</v>
      </c>
      <c r="B64" s="4">
        <f>B61</f>
        <v>-285161</v>
      </c>
      <c r="C64" s="4">
        <f aca="true" t="shared" si="42" ref="C64:K64">(B64+C61)</f>
        <v>-320452</v>
      </c>
      <c r="D64" s="4">
        <f t="shared" si="42"/>
        <v>-406927</v>
      </c>
      <c r="E64" s="4">
        <f t="shared" si="42"/>
        <v>-366687</v>
      </c>
      <c r="F64" s="4">
        <f t="shared" si="42"/>
        <v>-296383</v>
      </c>
      <c r="G64" s="4">
        <f t="shared" si="42"/>
        <v>-194583</v>
      </c>
      <c r="H64" s="4">
        <f t="shared" si="42"/>
        <v>-72263</v>
      </c>
      <c r="I64" s="4">
        <f t="shared" si="42"/>
        <v>50057</v>
      </c>
      <c r="J64" s="4">
        <f t="shared" si="42"/>
        <v>172377</v>
      </c>
      <c r="K64" s="4">
        <f t="shared" si="42"/>
        <v>274177</v>
      </c>
      <c r="L64" s="4" t="s">
        <v>22</v>
      </c>
      <c r="N64" s="4">
        <f>(K64+N61)</f>
        <v>354094</v>
      </c>
      <c r="O64" s="4">
        <f aca="true" t="shared" si="43" ref="O64:W64">(N64+O61)</f>
        <v>449171</v>
      </c>
      <c r="P64" s="4">
        <f t="shared" si="43"/>
        <v>517752</v>
      </c>
      <c r="Q64" s="4">
        <f t="shared" si="43"/>
        <v>599032</v>
      </c>
      <c r="R64" s="4">
        <f t="shared" si="43"/>
        <v>679915</v>
      </c>
      <c r="S64" s="4">
        <f t="shared" si="43"/>
        <v>664175</v>
      </c>
      <c r="T64" s="4">
        <f t="shared" si="43"/>
        <v>724935</v>
      </c>
      <c r="U64" s="4">
        <f t="shared" si="43"/>
        <v>785695</v>
      </c>
      <c r="V64" s="4">
        <f t="shared" si="43"/>
        <v>825935</v>
      </c>
      <c r="W64" s="4">
        <f t="shared" si="43"/>
        <v>866175</v>
      </c>
    </row>
    <row r="66" ht="12.75">
      <c r="A66" s="5"/>
    </row>
    <row r="67" ht="12.75">
      <c r="A67" s="6"/>
    </row>
  </sheetData>
  <printOptions gridLines="1"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7"/>
  <sheetViews>
    <sheetView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13" max="13" width="15.7109375" style="0" customWidth="1"/>
  </cols>
  <sheetData>
    <row r="1" spans="1:13" ht="12.75">
      <c r="A1" t="s">
        <v>105</v>
      </c>
      <c r="M1" t="s">
        <v>105</v>
      </c>
    </row>
    <row r="3" spans="2:23" ht="12.75"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  <c r="H3" s="1" t="s">
        <v>71</v>
      </c>
      <c r="I3" s="1" t="s">
        <v>72</v>
      </c>
      <c r="J3" s="1" t="s">
        <v>73</v>
      </c>
      <c r="K3" s="1" t="s">
        <v>74</v>
      </c>
      <c r="L3" s="1" t="s">
        <v>22</v>
      </c>
      <c r="N3" s="1" t="s">
        <v>75</v>
      </c>
      <c r="O3" s="1" t="s">
        <v>76</v>
      </c>
      <c r="P3" s="1" t="s">
        <v>77</v>
      </c>
      <c r="Q3" s="1" t="s">
        <v>78</v>
      </c>
      <c r="R3" s="1" t="s">
        <v>79</v>
      </c>
      <c r="S3" s="1" t="s">
        <v>80</v>
      </c>
      <c r="T3" s="1" t="s">
        <v>81</v>
      </c>
      <c r="U3" s="1" t="s">
        <v>82</v>
      </c>
      <c r="V3" s="1" t="s">
        <v>83</v>
      </c>
      <c r="W3" s="1" t="s">
        <v>84</v>
      </c>
    </row>
    <row r="5" spans="1:23" ht="12.75">
      <c r="A5" t="s">
        <v>85</v>
      </c>
      <c r="B5">
        <v>0</v>
      </c>
      <c r="C5">
        <v>0</v>
      </c>
      <c r="D5" s="3">
        <v>750</v>
      </c>
      <c r="E5" s="3">
        <v>1000</v>
      </c>
      <c r="F5" s="3">
        <v>2000</v>
      </c>
      <c r="G5" s="3">
        <v>2500</v>
      </c>
      <c r="H5" s="3">
        <v>3000</v>
      </c>
      <c r="I5" s="3">
        <v>3000</v>
      </c>
      <c r="J5" s="3">
        <v>2500</v>
      </c>
      <c r="K5" s="3">
        <v>2500</v>
      </c>
      <c r="M5" t="s">
        <v>85</v>
      </c>
      <c r="N5" s="3">
        <v>2000</v>
      </c>
      <c r="O5" s="3">
        <v>2000</v>
      </c>
      <c r="P5" s="3">
        <v>1500</v>
      </c>
      <c r="Q5" s="3">
        <v>1500</v>
      </c>
      <c r="R5" s="3">
        <v>1000</v>
      </c>
      <c r="S5" s="3"/>
      <c r="T5" s="3" t="s">
        <v>108</v>
      </c>
      <c r="U5" s="3"/>
      <c r="V5" s="3"/>
      <c r="W5" s="3"/>
    </row>
    <row r="6" spans="1:23" ht="12.75">
      <c r="A6" t="s">
        <v>86</v>
      </c>
      <c r="B6" s="3">
        <f aca="true" t="shared" si="0" ref="B6:K6">(B5*50)</f>
        <v>0</v>
      </c>
      <c r="C6" s="3">
        <f t="shared" si="0"/>
        <v>0</v>
      </c>
      <c r="D6" s="3">
        <f t="shared" si="0"/>
        <v>37500</v>
      </c>
      <c r="E6" s="3">
        <f t="shared" si="0"/>
        <v>50000</v>
      </c>
      <c r="F6" s="3">
        <f t="shared" si="0"/>
        <v>100000</v>
      </c>
      <c r="G6" s="3">
        <f t="shared" si="0"/>
        <v>125000</v>
      </c>
      <c r="H6" s="3">
        <f t="shared" si="0"/>
        <v>150000</v>
      </c>
      <c r="I6" s="3">
        <f t="shared" si="0"/>
        <v>150000</v>
      </c>
      <c r="J6" s="3">
        <f t="shared" si="0"/>
        <v>125000</v>
      </c>
      <c r="K6" s="3">
        <f t="shared" si="0"/>
        <v>125000</v>
      </c>
      <c r="M6" t="s">
        <v>86</v>
      </c>
      <c r="N6" s="3">
        <f>(N5*50)</f>
        <v>100000</v>
      </c>
      <c r="O6" s="3">
        <f>(O5*50)</f>
        <v>100000</v>
      </c>
      <c r="P6" s="3">
        <f>(P5*50)</f>
        <v>75000</v>
      </c>
      <c r="Q6" s="3">
        <f>(Q5*50)</f>
        <v>75000</v>
      </c>
      <c r="R6" s="3">
        <f>(R5*50)</f>
        <v>50000</v>
      </c>
      <c r="S6" s="3"/>
      <c r="T6" s="3"/>
      <c r="U6" s="3"/>
      <c r="V6" s="3"/>
      <c r="W6" s="3"/>
    </row>
    <row r="8" spans="1:13" ht="12.75">
      <c r="A8" s="5" t="s">
        <v>90</v>
      </c>
      <c r="M8" t="s">
        <v>87</v>
      </c>
    </row>
    <row r="9" spans="1:23" ht="12.75">
      <c r="A9" t="s">
        <v>88</v>
      </c>
      <c r="B9" s="3">
        <f aca="true" t="shared" si="1" ref="B9:K9">(B6*0.84)</f>
        <v>0</v>
      </c>
      <c r="C9" s="3">
        <f t="shared" si="1"/>
        <v>0</v>
      </c>
      <c r="D9" s="3">
        <f t="shared" si="1"/>
        <v>31500</v>
      </c>
      <c r="E9" s="3">
        <f t="shared" si="1"/>
        <v>42000</v>
      </c>
      <c r="F9" s="3">
        <f t="shared" si="1"/>
        <v>84000</v>
      </c>
      <c r="G9" s="3">
        <f t="shared" si="1"/>
        <v>105000</v>
      </c>
      <c r="H9" s="3">
        <f t="shared" si="1"/>
        <v>126000</v>
      </c>
      <c r="I9" s="3">
        <f t="shared" si="1"/>
        <v>126000</v>
      </c>
      <c r="J9" s="3">
        <f t="shared" si="1"/>
        <v>105000</v>
      </c>
      <c r="K9" s="3">
        <f t="shared" si="1"/>
        <v>105000</v>
      </c>
      <c r="M9" t="s">
        <v>88</v>
      </c>
      <c r="N9" s="3">
        <f>(N6*0.84)</f>
        <v>84000</v>
      </c>
      <c r="O9" s="3">
        <f>(O6*0.84)</f>
        <v>84000</v>
      </c>
      <c r="P9" s="3">
        <f>(P6*0.84)</f>
        <v>63000</v>
      </c>
      <c r="Q9" s="3">
        <f>(Q6*0.84)</f>
        <v>63000</v>
      </c>
      <c r="R9" s="3">
        <f>(R6*0.84)</f>
        <v>42000</v>
      </c>
      <c r="S9" s="3"/>
      <c r="T9" s="3"/>
      <c r="U9" s="3"/>
      <c r="V9" s="3"/>
      <c r="W9" s="3"/>
    </row>
    <row r="10" spans="1:23" ht="12.75">
      <c r="A10" t="s">
        <v>89</v>
      </c>
      <c r="B10" s="3">
        <f aca="true" t="shared" si="2" ref="B10:K10">(B9*0.1)</f>
        <v>0</v>
      </c>
      <c r="C10" s="3">
        <f t="shared" si="2"/>
        <v>0</v>
      </c>
      <c r="D10" s="3">
        <f t="shared" si="2"/>
        <v>3150</v>
      </c>
      <c r="E10" s="3">
        <f t="shared" si="2"/>
        <v>4200</v>
      </c>
      <c r="F10" s="3">
        <f t="shared" si="2"/>
        <v>8400</v>
      </c>
      <c r="G10" s="3">
        <f t="shared" si="2"/>
        <v>10500</v>
      </c>
      <c r="H10" s="3">
        <f t="shared" si="2"/>
        <v>12600</v>
      </c>
      <c r="I10" s="3">
        <f t="shared" si="2"/>
        <v>12600</v>
      </c>
      <c r="J10" s="3">
        <f t="shared" si="2"/>
        <v>10500</v>
      </c>
      <c r="K10" s="3">
        <f t="shared" si="2"/>
        <v>10500</v>
      </c>
      <c r="M10" t="s">
        <v>89</v>
      </c>
      <c r="N10" s="3">
        <f>(N9*0.1)</f>
        <v>8400</v>
      </c>
      <c r="O10" s="3">
        <f>(O9*0.1)</f>
        <v>8400</v>
      </c>
      <c r="P10" s="3">
        <f>(P9*0.1)</f>
        <v>6300</v>
      </c>
      <c r="Q10" s="3">
        <f>(Q9*0.1)</f>
        <v>6300</v>
      </c>
      <c r="R10" s="3">
        <f>(R9*0.1)</f>
        <v>4200</v>
      </c>
      <c r="S10" s="3"/>
      <c r="T10" s="3"/>
      <c r="U10" s="3"/>
      <c r="V10" s="3"/>
      <c r="W10" s="3"/>
    </row>
    <row r="12" spans="1:23" ht="12.75">
      <c r="A12" t="s">
        <v>91</v>
      </c>
      <c r="B12" s="4">
        <f aca="true" t="shared" si="3" ref="B12:K12">(B10*10.79)</f>
        <v>0</v>
      </c>
      <c r="C12" s="4">
        <f t="shared" si="3"/>
        <v>0</v>
      </c>
      <c r="D12" s="4">
        <f t="shared" si="3"/>
        <v>33988.5</v>
      </c>
      <c r="E12" s="4">
        <f t="shared" si="3"/>
        <v>45318</v>
      </c>
      <c r="F12" s="4">
        <f t="shared" si="3"/>
        <v>90636</v>
      </c>
      <c r="G12" s="4">
        <f t="shared" si="3"/>
        <v>113294.99999999999</v>
      </c>
      <c r="H12" s="4">
        <f t="shared" si="3"/>
        <v>135954</v>
      </c>
      <c r="I12" s="4">
        <f t="shared" si="3"/>
        <v>135954</v>
      </c>
      <c r="J12" s="4">
        <f t="shared" si="3"/>
        <v>113294.99999999999</v>
      </c>
      <c r="K12" s="4">
        <f t="shared" si="3"/>
        <v>113294.99999999999</v>
      </c>
      <c r="M12" t="s">
        <v>92</v>
      </c>
      <c r="N12" s="4">
        <f>(N10*10.79)</f>
        <v>90636</v>
      </c>
      <c r="O12" s="4">
        <f>(O10*10.79)</f>
        <v>90636</v>
      </c>
      <c r="P12" s="4">
        <f>(P10*10.79)</f>
        <v>67977</v>
      </c>
      <c r="Q12" s="4">
        <f>(Q10*10.79)</f>
        <v>67977</v>
      </c>
      <c r="R12" s="4">
        <f>(R10*10.79)</f>
        <v>45318</v>
      </c>
      <c r="S12" s="4"/>
      <c r="T12" s="4"/>
      <c r="U12" s="4"/>
      <c r="V12" s="4"/>
      <c r="W12" s="4"/>
    </row>
    <row r="14" spans="1:13" ht="12.75">
      <c r="A14" s="5" t="s">
        <v>93</v>
      </c>
      <c r="M14" s="5" t="s">
        <v>93</v>
      </c>
    </row>
    <row r="15" spans="1:23" ht="12.75">
      <c r="A15" t="s">
        <v>88</v>
      </c>
      <c r="B15" s="3">
        <f aca="true" t="shared" si="4" ref="B15:K15">(B6*0.16)</f>
        <v>0</v>
      </c>
      <c r="C15" s="3">
        <f t="shared" si="4"/>
        <v>0</v>
      </c>
      <c r="D15" s="3">
        <f t="shared" si="4"/>
        <v>6000</v>
      </c>
      <c r="E15" s="3">
        <f t="shared" si="4"/>
        <v>8000</v>
      </c>
      <c r="F15" s="3">
        <f t="shared" si="4"/>
        <v>16000</v>
      </c>
      <c r="G15" s="3">
        <f t="shared" si="4"/>
        <v>20000</v>
      </c>
      <c r="H15" s="3">
        <f t="shared" si="4"/>
        <v>24000</v>
      </c>
      <c r="I15" s="3">
        <f t="shared" si="4"/>
        <v>24000</v>
      </c>
      <c r="J15" s="3">
        <f t="shared" si="4"/>
        <v>20000</v>
      </c>
      <c r="K15" s="3">
        <f t="shared" si="4"/>
        <v>20000</v>
      </c>
      <c r="M15" t="s">
        <v>88</v>
      </c>
      <c r="N15" s="3">
        <f>(N6*0.16)</f>
        <v>16000</v>
      </c>
      <c r="O15" s="3">
        <f>(O6*0.16)</f>
        <v>16000</v>
      </c>
      <c r="P15" s="3">
        <f>(P6*0.16)</f>
        <v>12000</v>
      </c>
      <c r="Q15" s="3">
        <f>(Q6*0.16)</f>
        <v>12000</v>
      </c>
      <c r="R15" s="3">
        <f>(R6*0.16)</f>
        <v>8000</v>
      </c>
      <c r="S15" s="3"/>
      <c r="T15" s="3"/>
      <c r="U15" s="3"/>
      <c r="V15" s="3"/>
      <c r="W15" s="3"/>
    </row>
    <row r="17" spans="1:23" ht="12.75">
      <c r="A17" t="s">
        <v>91</v>
      </c>
      <c r="B17" s="4">
        <f>(B15*0.4)</f>
        <v>0</v>
      </c>
      <c r="C17" s="4">
        <f aca="true" t="shared" si="5" ref="C17:K17">(C15*0.4)</f>
        <v>0</v>
      </c>
      <c r="D17" s="4">
        <f>(D15*0.4)</f>
        <v>2400</v>
      </c>
      <c r="E17" s="4">
        <f t="shared" si="5"/>
        <v>3200</v>
      </c>
      <c r="F17" s="4">
        <f>(F15*0.4)</f>
        <v>6400</v>
      </c>
      <c r="G17" s="4">
        <f t="shared" si="5"/>
        <v>8000</v>
      </c>
      <c r="H17" s="4">
        <f>(H15*0.4)</f>
        <v>9600</v>
      </c>
      <c r="I17" s="4">
        <f t="shared" si="5"/>
        <v>9600</v>
      </c>
      <c r="J17" s="4">
        <f>(J15*0.4)</f>
        <v>8000</v>
      </c>
      <c r="K17" s="4">
        <f t="shared" si="5"/>
        <v>8000</v>
      </c>
      <c r="M17" t="s">
        <v>91</v>
      </c>
      <c r="N17" s="4">
        <f>(N15*0.4)</f>
        <v>6400</v>
      </c>
      <c r="O17" s="4">
        <f>(O15*0.4)</f>
        <v>6400</v>
      </c>
      <c r="P17" s="4">
        <f>(P15*0.4)</f>
        <v>4800</v>
      </c>
      <c r="Q17" s="4">
        <f>(Q15*0.4)</f>
        <v>4800</v>
      </c>
      <c r="R17" s="4">
        <f>(R15*0.4)</f>
        <v>3200</v>
      </c>
      <c r="S17" s="4"/>
      <c r="T17" s="4"/>
      <c r="U17" s="4"/>
      <c r="V17" s="4"/>
      <c r="W17" s="4"/>
    </row>
    <row r="19" spans="1:13" ht="12.75">
      <c r="A19" s="5" t="s">
        <v>94</v>
      </c>
      <c r="M19" s="5" t="s">
        <v>94</v>
      </c>
    </row>
    <row r="20" spans="1:23" ht="12.75">
      <c r="A20" t="s">
        <v>91</v>
      </c>
      <c r="B20" s="4">
        <f aca="true" t="shared" si="6" ref="B20:K20">(B12+B17)</f>
        <v>0</v>
      </c>
      <c r="C20" s="4">
        <f t="shared" si="6"/>
        <v>0</v>
      </c>
      <c r="D20" s="4">
        <f t="shared" si="6"/>
        <v>36388.5</v>
      </c>
      <c r="E20" s="4">
        <f t="shared" si="6"/>
        <v>48518</v>
      </c>
      <c r="F20" s="4">
        <f t="shared" si="6"/>
        <v>97036</v>
      </c>
      <c r="G20" s="4">
        <f t="shared" si="6"/>
        <v>121294.99999999999</v>
      </c>
      <c r="H20" s="4">
        <f t="shared" si="6"/>
        <v>145554</v>
      </c>
      <c r="I20" s="4">
        <f t="shared" si="6"/>
        <v>145554</v>
      </c>
      <c r="J20" s="4">
        <f t="shared" si="6"/>
        <v>121294.99999999999</v>
      </c>
      <c r="K20" s="4">
        <f t="shared" si="6"/>
        <v>121294.99999999999</v>
      </c>
      <c r="M20" t="s">
        <v>91</v>
      </c>
      <c r="N20" s="4">
        <f>(N12+N17)</f>
        <v>97036</v>
      </c>
      <c r="O20" s="4">
        <f>(O12+O17)</f>
        <v>97036</v>
      </c>
      <c r="P20" s="4">
        <f>(P12+P17)</f>
        <v>72777</v>
      </c>
      <c r="Q20" s="4">
        <f>(Q12+Q17)</f>
        <v>72777</v>
      </c>
      <c r="R20" s="4">
        <f>(R12+R17)</f>
        <v>48518</v>
      </c>
      <c r="S20" s="4"/>
      <c r="T20" s="4"/>
      <c r="U20" s="4"/>
      <c r="V20" s="4"/>
      <c r="W20" s="4"/>
    </row>
    <row r="21" spans="1:23" ht="12.75">
      <c r="A21" t="s">
        <v>95</v>
      </c>
      <c r="B21" s="3">
        <f aca="true" t="shared" si="7" ref="B21:K21">(B10*6.19)</f>
        <v>0</v>
      </c>
      <c r="C21" s="3">
        <f t="shared" si="7"/>
        <v>0</v>
      </c>
      <c r="D21" s="3">
        <f t="shared" si="7"/>
        <v>19498.5</v>
      </c>
      <c r="E21" s="3">
        <f t="shared" si="7"/>
        <v>25998</v>
      </c>
      <c r="F21" s="3">
        <f t="shared" si="7"/>
        <v>51996</v>
      </c>
      <c r="G21" s="3">
        <f t="shared" si="7"/>
        <v>64995.00000000001</v>
      </c>
      <c r="H21" s="3">
        <f t="shared" si="7"/>
        <v>77994</v>
      </c>
      <c r="I21" s="3">
        <f t="shared" si="7"/>
        <v>77994</v>
      </c>
      <c r="J21" s="3">
        <f t="shared" si="7"/>
        <v>64995.00000000001</v>
      </c>
      <c r="K21" s="3">
        <f t="shared" si="7"/>
        <v>64995.00000000001</v>
      </c>
      <c r="M21" t="s">
        <v>95</v>
      </c>
      <c r="N21" s="3">
        <f>(N10*6.19)</f>
        <v>51996</v>
      </c>
      <c r="O21" s="3">
        <f>(O10*6.19)</f>
        <v>51996</v>
      </c>
      <c r="P21" s="3">
        <f>(P10*6.19)</f>
        <v>38997</v>
      </c>
      <c r="Q21" s="3">
        <f>(Q10*6.19)</f>
        <v>38997</v>
      </c>
      <c r="R21" s="3">
        <f>(R10*6.19)</f>
        <v>25998</v>
      </c>
      <c r="S21" s="3"/>
      <c r="T21" s="3"/>
      <c r="U21" s="3"/>
      <c r="V21" s="3"/>
      <c r="W21" s="3"/>
    </row>
    <row r="22" spans="1:23" ht="12.75">
      <c r="A22" t="s">
        <v>96</v>
      </c>
      <c r="B22" s="3">
        <f aca="true" t="shared" si="8" ref="B22:K22">(B15*0.25)</f>
        <v>0</v>
      </c>
      <c r="C22" s="3">
        <f t="shared" si="8"/>
        <v>0</v>
      </c>
      <c r="D22" s="3">
        <f t="shared" si="8"/>
        <v>1500</v>
      </c>
      <c r="E22" s="3">
        <f t="shared" si="8"/>
        <v>2000</v>
      </c>
      <c r="F22" s="3">
        <f t="shared" si="8"/>
        <v>4000</v>
      </c>
      <c r="G22" s="3">
        <f t="shared" si="8"/>
        <v>5000</v>
      </c>
      <c r="H22" s="3">
        <f t="shared" si="8"/>
        <v>6000</v>
      </c>
      <c r="I22" s="3">
        <f t="shared" si="8"/>
        <v>6000</v>
      </c>
      <c r="J22" s="3">
        <f t="shared" si="8"/>
        <v>5000</v>
      </c>
      <c r="K22" s="3">
        <f t="shared" si="8"/>
        <v>5000</v>
      </c>
      <c r="M22" t="s">
        <v>96</v>
      </c>
      <c r="N22" s="3">
        <f>(N15*0.25)</f>
        <v>4000</v>
      </c>
      <c r="O22" s="3">
        <f>(O15*0.25)</f>
        <v>4000</v>
      </c>
      <c r="P22" s="3">
        <f>(P15*0.25)</f>
        <v>3000</v>
      </c>
      <c r="Q22" s="3">
        <f>(Q15*0.25)</f>
        <v>3000</v>
      </c>
      <c r="R22" s="3">
        <f>(R15*0.25)</f>
        <v>2000</v>
      </c>
      <c r="S22" s="3"/>
      <c r="T22" s="3"/>
      <c r="U22" s="3"/>
      <c r="V22" s="3"/>
      <c r="W22" s="3"/>
    </row>
    <row r="23" spans="1:23" ht="12.75">
      <c r="A23" s="2" t="s">
        <v>99</v>
      </c>
      <c r="B23" s="3">
        <v>179758</v>
      </c>
      <c r="C23" s="3">
        <v>34138</v>
      </c>
      <c r="D23" s="3">
        <v>126362</v>
      </c>
      <c r="E23" s="3">
        <v>40687</v>
      </c>
      <c r="F23" s="3">
        <v>41403</v>
      </c>
      <c r="G23" s="3">
        <v>40687</v>
      </c>
      <c r="H23" s="3">
        <v>40687</v>
      </c>
      <c r="I23" s="3">
        <v>40687</v>
      </c>
      <c r="J23" s="3">
        <v>40687</v>
      </c>
      <c r="K23" s="3">
        <v>40687</v>
      </c>
      <c r="M23" s="2" t="s">
        <v>97</v>
      </c>
      <c r="N23" s="3">
        <v>62570</v>
      </c>
      <c r="O23" s="3">
        <v>47410</v>
      </c>
      <c r="P23" s="3">
        <v>53286</v>
      </c>
      <c r="Q23" s="3">
        <v>40687</v>
      </c>
      <c r="R23" s="3">
        <v>41084</v>
      </c>
      <c r="S23" s="3" t="s">
        <v>22</v>
      </c>
      <c r="T23" s="3" t="s">
        <v>22</v>
      </c>
      <c r="U23" s="3" t="s">
        <v>22</v>
      </c>
      <c r="V23" s="3" t="s">
        <v>22</v>
      </c>
      <c r="W23" s="3"/>
    </row>
    <row r="24" spans="1:23" ht="12.75">
      <c r="A24" t="s">
        <v>98</v>
      </c>
      <c r="B24" s="4">
        <f aca="true" t="shared" si="9" ref="B24:K24">(B20-B21-B22-B23)</f>
        <v>-179758</v>
      </c>
      <c r="C24" s="4">
        <f t="shared" si="9"/>
        <v>-34138</v>
      </c>
      <c r="D24" s="4">
        <f t="shared" si="9"/>
        <v>-110972</v>
      </c>
      <c r="E24" s="4">
        <f t="shared" si="9"/>
        <v>-20167</v>
      </c>
      <c r="F24" s="4">
        <f t="shared" si="9"/>
        <v>-363</v>
      </c>
      <c r="G24" s="4">
        <f t="shared" si="9"/>
        <v>10612.999999999978</v>
      </c>
      <c r="H24" s="4">
        <f t="shared" si="9"/>
        <v>20873</v>
      </c>
      <c r="I24" s="4">
        <f t="shared" si="9"/>
        <v>20873</v>
      </c>
      <c r="J24" s="4">
        <f t="shared" si="9"/>
        <v>10612.999999999978</v>
      </c>
      <c r="K24" s="4">
        <f t="shared" si="9"/>
        <v>10612.999999999978</v>
      </c>
      <c r="M24" t="s">
        <v>100</v>
      </c>
      <c r="N24" s="4">
        <f>(N20-N21-N22-N23)</f>
        <v>-21530</v>
      </c>
      <c r="O24" s="4">
        <f>(O20-O21-O22-O23)</f>
        <v>-6370</v>
      </c>
      <c r="P24" s="4">
        <f>(P20-P21-P22-P23)</f>
        <v>-22506</v>
      </c>
      <c r="Q24" s="4">
        <f>(Q20-Q21-Q22-Q23)</f>
        <v>-9907</v>
      </c>
      <c r="R24" s="4">
        <f>(R20-R21-R22-R23)</f>
        <v>-20564</v>
      </c>
      <c r="S24" s="4"/>
      <c r="T24" s="4"/>
      <c r="U24" s="4"/>
      <c r="V24" s="4"/>
      <c r="W24" s="4"/>
    </row>
    <row r="26" ht="12.75">
      <c r="A26" s="5" t="s">
        <v>101</v>
      </c>
    </row>
    <row r="27" spans="1:23" ht="12.75">
      <c r="A27" t="s">
        <v>102</v>
      </c>
      <c r="B27" s="4">
        <f>B24</f>
        <v>-179758</v>
      </c>
      <c r="C27" s="4">
        <f aca="true" t="shared" si="10" ref="C27:K27">(B27+C24)</f>
        <v>-213896</v>
      </c>
      <c r="D27" s="4">
        <f t="shared" si="10"/>
        <v>-324868</v>
      </c>
      <c r="E27" s="4">
        <f t="shared" si="10"/>
        <v>-345035</v>
      </c>
      <c r="F27" s="4">
        <f t="shared" si="10"/>
        <v>-345398</v>
      </c>
      <c r="G27" s="4">
        <f t="shared" si="10"/>
        <v>-334785</v>
      </c>
      <c r="H27" s="4">
        <f t="shared" si="10"/>
        <v>-313912</v>
      </c>
      <c r="I27" s="4">
        <f t="shared" si="10"/>
        <v>-293039</v>
      </c>
      <c r="J27" s="4">
        <f t="shared" si="10"/>
        <v>-282426</v>
      </c>
      <c r="K27" s="4">
        <f t="shared" si="10"/>
        <v>-271813</v>
      </c>
      <c r="M27" t="s">
        <v>102</v>
      </c>
      <c r="N27" s="4">
        <f>(K27+N24)</f>
        <v>-293343</v>
      </c>
      <c r="O27" s="4">
        <f>(N27+O24)</f>
        <v>-299713</v>
      </c>
      <c r="P27" s="4">
        <f>(O27+P24)</f>
        <v>-322219</v>
      </c>
      <c r="Q27" s="4">
        <f>(P27+Q24)</f>
        <v>-332126</v>
      </c>
      <c r="R27" s="4">
        <f>(Q27+R24)</f>
        <v>-352690</v>
      </c>
      <c r="S27" s="4"/>
      <c r="T27" s="4"/>
      <c r="U27" s="4"/>
      <c r="V27" s="4"/>
      <c r="W27" s="4"/>
    </row>
    <row r="29" spans="2:23" ht="12.75">
      <c r="B29" s="4"/>
      <c r="C29" s="4"/>
      <c r="D29" s="4"/>
      <c r="E29" s="4"/>
      <c r="F29" s="4"/>
      <c r="G29" s="4"/>
      <c r="H29" s="4"/>
      <c r="I29" s="4"/>
      <c r="J29" s="4"/>
      <c r="K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ht="12.75">
      <c r="A30" s="6"/>
    </row>
    <row r="38" spans="1:13" ht="12.75">
      <c r="A38" t="s">
        <v>106</v>
      </c>
      <c r="M38" t="s">
        <v>107</v>
      </c>
    </row>
    <row r="40" spans="2:23" ht="12.75">
      <c r="B40" s="1" t="s">
        <v>65</v>
      </c>
      <c r="C40" s="1" t="s">
        <v>66</v>
      </c>
      <c r="D40" s="1" t="s">
        <v>67</v>
      </c>
      <c r="E40" s="1" t="s">
        <v>68</v>
      </c>
      <c r="F40" s="1" t="s">
        <v>69</v>
      </c>
      <c r="G40" s="1" t="s">
        <v>70</v>
      </c>
      <c r="H40" s="1" t="s">
        <v>71</v>
      </c>
      <c r="I40" s="1" t="s">
        <v>72</v>
      </c>
      <c r="J40" s="1" t="s">
        <v>73</v>
      </c>
      <c r="K40" s="1" t="s">
        <v>74</v>
      </c>
      <c r="L40" s="1" t="s">
        <v>22</v>
      </c>
      <c r="N40" s="1" t="s">
        <v>75</v>
      </c>
      <c r="O40" s="1" t="s">
        <v>76</v>
      </c>
      <c r="P40" s="1" t="s">
        <v>77</v>
      </c>
      <c r="Q40" s="1" t="s">
        <v>78</v>
      </c>
      <c r="R40" s="1" t="s">
        <v>79</v>
      </c>
      <c r="S40" s="1" t="s">
        <v>80</v>
      </c>
      <c r="T40" s="1" t="s">
        <v>81</v>
      </c>
      <c r="U40" s="1" t="s">
        <v>82</v>
      </c>
      <c r="V40" s="1" t="s">
        <v>83</v>
      </c>
      <c r="W40" s="1" t="s">
        <v>84</v>
      </c>
    </row>
    <row r="42" spans="1:23" ht="12.75">
      <c r="A42" t="s">
        <v>85</v>
      </c>
      <c r="B42">
        <v>0</v>
      </c>
      <c r="C42">
        <v>0</v>
      </c>
      <c r="D42" s="3">
        <v>1500</v>
      </c>
      <c r="E42" s="3">
        <v>3000</v>
      </c>
      <c r="F42" s="3">
        <v>4000</v>
      </c>
      <c r="G42" s="3">
        <v>5000</v>
      </c>
      <c r="H42" s="3">
        <v>6000</v>
      </c>
      <c r="I42" s="3">
        <v>6000</v>
      </c>
      <c r="J42" s="3">
        <v>6000</v>
      </c>
      <c r="K42" s="3">
        <v>5000</v>
      </c>
      <c r="M42" t="s">
        <v>85</v>
      </c>
      <c r="N42" s="3">
        <v>5000</v>
      </c>
      <c r="O42" s="3">
        <v>5000</v>
      </c>
      <c r="P42" s="3">
        <v>4000</v>
      </c>
      <c r="Q42" s="3">
        <v>4000</v>
      </c>
      <c r="R42" s="3">
        <v>4000</v>
      </c>
      <c r="S42" s="3">
        <v>3500</v>
      </c>
      <c r="T42" s="3">
        <v>3500</v>
      </c>
      <c r="U42" s="3">
        <v>3500</v>
      </c>
      <c r="V42" s="3">
        <v>3000</v>
      </c>
      <c r="W42" s="3">
        <v>3000</v>
      </c>
    </row>
    <row r="43" spans="1:23" ht="12.75">
      <c r="A43" t="s">
        <v>86</v>
      </c>
      <c r="B43" s="3">
        <f aca="true" t="shared" si="11" ref="B43:K43">(B42*50)</f>
        <v>0</v>
      </c>
      <c r="C43" s="3">
        <f t="shared" si="11"/>
        <v>0</v>
      </c>
      <c r="D43" s="3">
        <f t="shared" si="11"/>
        <v>75000</v>
      </c>
      <c r="E43" s="3">
        <f t="shared" si="11"/>
        <v>150000</v>
      </c>
      <c r="F43" s="3">
        <f t="shared" si="11"/>
        <v>200000</v>
      </c>
      <c r="G43" s="3">
        <f t="shared" si="11"/>
        <v>250000</v>
      </c>
      <c r="H43" s="3">
        <f t="shared" si="11"/>
        <v>300000</v>
      </c>
      <c r="I43" s="3">
        <f t="shared" si="11"/>
        <v>300000</v>
      </c>
      <c r="J43" s="3">
        <f t="shared" si="11"/>
        <v>300000</v>
      </c>
      <c r="K43" s="3">
        <f t="shared" si="11"/>
        <v>250000</v>
      </c>
      <c r="M43" t="s">
        <v>86</v>
      </c>
      <c r="N43" s="3">
        <f aca="true" t="shared" si="12" ref="N43:W43">(N42*50)</f>
        <v>250000</v>
      </c>
      <c r="O43" s="3">
        <f t="shared" si="12"/>
        <v>250000</v>
      </c>
      <c r="P43" s="3">
        <f t="shared" si="12"/>
        <v>200000</v>
      </c>
      <c r="Q43" s="3">
        <f t="shared" si="12"/>
        <v>200000</v>
      </c>
      <c r="R43" s="3">
        <f t="shared" si="12"/>
        <v>200000</v>
      </c>
      <c r="S43" s="3">
        <f t="shared" si="12"/>
        <v>175000</v>
      </c>
      <c r="T43" s="3">
        <f t="shared" si="12"/>
        <v>175000</v>
      </c>
      <c r="U43" s="3">
        <f t="shared" si="12"/>
        <v>175000</v>
      </c>
      <c r="V43" s="3">
        <f t="shared" si="12"/>
        <v>150000</v>
      </c>
      <c r="W43" s="3">
        <f t="shared" si="12"/>
        <v>150000</v>
      </c>
    </row>
    <row r="45" spans="1:13" ht="12.75">
      <c r="A45" s="5" t="s">
        <v>90</v>
      </c>
      <c r="M45" t="s">
        <v>87</v>
      </c>
    </row>
    <row r="46" spans="1:23" ht="12.75">
      <c r="A46" t="s">
        <v>88</v>
      </c>
      <c r="B46" s="3">
        <f aca="true" t="shared" si="13" ref="B46:K46">(B43*0.84)</f>
        <v>0</v>
      </c>
      <c r="C46" s="3">
        <f t="shared" si="13"/>
        <v>0</v>
      </c>
      <c r="D46" s="3">
        <f t="shared" si="13"/>
        <v>63000</v>
      </c>
      <c r="E46" s="3">
        <f t="shared" si="13"/>
        <v>126000</v>
      </c>
      <c r="F46" s="3">
        <f t="shared" si="13"/>
        <v>168000</v>
      </c>
      <c r="G46" s="3">
        <f t="shared" si="13"/>
        <v>210000</v>
      </c>
      <c r="H46" s="3">
        <f t="shared" si="13"/>
        <v>252000</v>
      </c>
      <c r="I46" s="3">
        <f t="shared" si="13"/>
        <v>252000</v>
      </c>
      <c r="J46" s="3">
        <f t="shared" si="13"/>
        <v>252000</v>
      </c>
      <c r="K46" s="3">
        <f t="shared" si="13"/>
        <v>210000</v>
      </c>
      <c r="M46" t="s">
        <v>88</v>
      </c>
      <c r="N46" s="3">
        <f aca="true" t="shared" si="14" ref="N46:W46">(N43*0.84)</f>
        <v>210000</v>
      </c>
      <c r="O46" s="3">
        <f t="shared" si="14"/>
        <v>210000</v>
      </c>
      <c r="P46" s="3">
        <f t="shared" si="14"/>
        <v>168000</v>
      </c>
      <c r="Q46" s="3">
        <f t="shared" si="14"/>
        <v>168000</v>
      </c>
      <c r="R46" s="3">
        <f t="shared" si="14"/>
        <v>168000</v>
      </c>
      <c r="S46" s="3">
        <f t="shared" si="14"/>
        <v>147000</v>
      </c>
      <c r="T46" s="3">
        <f t="shared" si="14"/>
        <v>147000</v>
      </c>
      <c r="U46" s="3">
        <f t="shared" si="14"/>
        <v>147000</v>
      </c>
      <c r="V46" s="3">
        <f t="shared" si="14"/>
        <v>126000</v>
      </c>
      <c r="W46" s="3">
        <f t="shared" si="14"/>
        <v>126000</v>
      </c>
    </row>
    <row r="47" spans="1:23" ht="12.75">
      <c r="A47" t="s">
        <v>89</v>
      </c>
      <c r="B47" s="3">
        <f aca="true" t="shared" si="15" ref="B47:K47">(B46*0.1)</f>
        <v>0</v>
      </c>
      <c r="C47" s="3">
        <f t="shared" si="15"/>
        <v>0</v>
      </c>
      <c r="D47" s="3">
        <f t="shared" si="15"/>
        <v>6300</v>
      </c>
      <c r="E47" s="3">
        <f t="shared" si="15"/>
        <v>12600</v>
      </c>
      <c r="F47" s="3">
        <f t="shared" si="15"/>
        <v>16800</v>
      </c>
      <c r="G47" s="3">
        <f t="shared" si="15"/>
        <v>21000</v>
      </c>
      <c r="H47" s="3">
        <f t="shared" si="15"/>
        <v>25200</v>
      </c>
      <c r="I47" s="3">
        <f t="shared" si="15"/>
        <v>25200</v>
      </c>
      <c r="J47" s="3">
        <f t="shared" si="15"/>
        <v>25200</v>
      </c>
      <c r="K47" s="3">
        <f t="shared" si="15"/>
        <v>21000</v>
      </c>
      <c r="M47" t="s">
        <v>89</v>
      </c>
      <c r="N47" s="3">
        <f aca="true" t="shared" si="16" ref="N47:W47">(N46*0.1)</f>
        <v>21000</v>
      </c>
      <c r="O47" s="3">
        <f t="shared" si="16"/>
        <v>21000</v>
      </c>
      <c r="P47" s="3">
        <f t="shared" si="16"/>
        <v>16800</v>
      </c>
      <c r="Q47" s="3">
        <f t="shared" si="16"/>
        <v>16800</v>
      </c>
      <c r="R47" s="3">
        <f t="shared" si="16"/>
        <v>16800</v>
      </c>
      <c r="S47" s="3">
        <f t="shared" si="16"/>
        <v>14700</v>
      </c>
      <c r="T47" s="3">
        <f t="shared" si="16"/>
        <v>14700</v>
      </c>
      <c r="U47" s="3">
        <f t="shared" si="16"/>
        <v>14700</v>
      </c>
      <c r="V47" s="3">
        <f t="shared" si="16"/>
        <v>12600</v>
      </c>
      <c r="W47" s="3">
        <f t="shared" si="16"/>
        <v>12600</v>
      </c>
    </row>
    <row r="49" spans="1:23" ht="12.75">
      <c r="A49" t="s">
        <v>91</v>
      </c>
      <c r="B49" s="4">
        <f aca="true" t="shared" si="17" ref="B49:K49">(B47*10.79)</f>
        <v>0</v>
      </c>
      <c r="C49" s="4">
        <f t="shared" si="17"/>
        <v>0</v>
      </c>
      <c r="D49" s="4">
        <f t="shared" si="17"/>
        <v>67977</v>
      </c>
      <c r="E49" s="4">
        <f t="shared" si="17"/>
        <v>135954</v>
      </c>
      <c r="F49" s="4">
        <f t="shared" si="17"/>
        <v>181272</v>
      </c>
      <c r="G49" s="4">
        <f t="shared" si="17"/>
        <v>226589.99999999997</v>
      </c>
      <c r="H49" s="4">
        <f t="shared" si="17"/>
        <v>271908</v>
      </c>
      <c r="I49" s="4">
        <f t="shared" si="17"/>
        <v>271908</v>
      </c>
      <c r="J49" s="4">
        <f t="shared" si="17"/>
        <v>271908</v>
      </c>
      <c r="K49" s="4">
        <f t="shared" si="17"/>
        <v>226589.99999999997</v>
      </c>
      <c r="M49" t="s">
        <v>92</v>
      </c>
      <c r="N49" s="4">
        <f aca="true" t="shared" si="18" ref="N49:W49">(N47*10.79)</f>
        <v>226589.99999999997</v>
      </c>
      <c r="O49" s="4">
        <f t="shared" si="18"/>
        <v>226589.99999999997</v>
      </c>
      <c r="P49" s="4">
        <f t="shared" si="18"/>
        <v>181272</v>
      </c>
      <c r="Q49" s="4">
        <f t="shared" si="18"/>
        <v>181272</v>
      </c>
      <c r="R49" s="4">
        <f t="shared" si="18"/>
        <v>181272</v>
      </c>
      <c r="S49" s="4">
        <f t="shared" si="18"/>
        <v>158613</v>
      </c>
      <c r="T49" s="4">
        <f t="shared" si="18"/>
        <v>158613</v>
      </c>
      <c r="U49" s="4">
        <f t="shared" si="18"/>
        <v>158613</v>
      </c>
      <c r="V49" s="4">
        <f t="shared" si="18"/>
        <v>135954</v>
      </c>
      <c r="W49" s="4">
        <f t="shared" si="18"/>
        <v>135954</v>
      </c>
    </row>
    <row r="51" spans="1:13" ht="12.75">
      <c r="A51" s="5" t="s">
        <v>93</v>
      </c>
      <c r="M51" s="5" t="s">
        <v>93</v>
      </c>
    </row>
    <row r="52" spans="1:23" ht="12.75">
      <c r="A52" t="s">
        <v>88</v>
      </c>
      <c r="B52" s="3">
        <f aca="true" t="shared" si="19" ref="B52:K52">(B43*0.16)</f>
        <v>0</v>
      </c>
      <c r="C52" s="3">
        <f t="shared" si="19"/>
        <v>0</v>
      </c>
      <c r="D52" s="3">
        <f t="shared" si="19"/>
        <v>12000</v>
      </c>
      <c r="E52" s="3">
        <f t="shared" si="19"/>
        <v>24000</v>
      </c>
      <c r="F52" s="3">
        <f t="shared" si="19"/>
        <v>32000</v>
      </c>
      <c r="G52" s="3">
        <f t="shared" si="19"/>
        <v>40000</v>
      </c>
      <c r="H52" s="3">
        <f t="shared" si="19"/>
        <v>48000</v>
      </c>
      <c r="I52" s="3">
        <f t="shared" si="19"/>
        <v>48000</v>
      </c>
      <c r="J52" s="3">
        <f t="shared" si="19"/>
        <v>48000</v>
      </c>
      <c r="K52" s="3">
        <f t="shared" si="19"/>
        <v>40000</v>
      </c>
      <c r="M52" t="s">
        <v>88</v>
      </c>
      <c r="N52" s="3">
        <f aca="true" t="shared" si="20" ref="N52:W52">(N43*0.16)</f>
        <v>40000</v>
      </c>
      <c r="O52" s="3">
        <f t="shared" si="20"/>
        <v>40000</v>
      </c>
      <c r="P52" s="3">
        <f t="shared" si="20"/>
        <v>32000</v>
      </c>
      <c r="Q52" s="3">
        <f t="shared" si="20"/>
        <v>32000</v>
      </c>
      <c r="R52" s="3">
        <f t="shared" si="20"/>
        <v>32000</v>
      </c>
      <c r="S52" s="3">
        <f t="shared" si="20"/>
        <v>28000</v>
      </c>
      <c r="T52" s="3">
        <f t="shared" si="20"/>
        <v>28000</v>
      </c>
      <c r="U52" s="3">
        <f t="shared" si="20"/>
        <v>28000</v>
      </c>
      <c r="V52" s="3">
        <f t="shared" si="20"/>
        <v>24000</v>
      </c>
      <c r="W52" s="3">
        <f t="shared" si="20"/>
        <v>24000</v>
      </c>
    </row>
    <row r="54" spans="1:23" ht="12.75">
      <c r="A54" t="s">
        <v>91</v>
      </c>
      <c r="B54" s="4">
        <f aca="true" t="shared" si="21" ref="B54:K54">(B52*0.4)</f>
        <v>0</v>
      </c>
      <c r="C54" s="4">
        <f t="shared" si="21"/>
        <v>0</v>
      </c>
      <c r="D54" s="4">
        <f t="shared" si="21"/>
        <v>4800</v>
      </c>
      <c r="E54" s="4">
        <f t="shared" si="21"/>
        <v>9600</v>
      </c>
      <c r="F54" s="4">
        <f t="shared" si="21"/>
        <v>12800</v>
      </c>
      <c r="G54" s="4">
        <f t="shared" si="21"/>
        <v>16000</v>
      </c>
      <c r="H54" s="4">
        <f t="shared" si="21"/>
        <v>19200</v>
      </c>
      <c r="I54" s="4">
        <f t="shared" si="21"/>
        <v>19200</v>
      </c>
      <c r="J54" s="4">
        <f t="shared" si="21"/>
        <v>19200</v>
      </c>
      <c r="K54" s="4">
        <f t="shared" si="21"/>
        <v>16000</v>
      </c>
      <c r="M54" t="s">
        <v>91</v>
      </c>
      <c r="N54" s="4">
        <f aca="true" t="shared" si="22" ref="N54:W54">(N52*0.4)</f>
        <v>16000</v>
      </c>
      <c r="O54" s="4">
        <f t="shared" si="22"/>
        <v>16000</v>
      </c>
      <c r="P54" s="4">
        <f t="shared" si="22"/>
        <v>12800</v>
      </c>
      <c r="Q54" s="4">
        <f t="shared" si="22"/>
        <v>12800</v>
      </c>
      <c r="R54" s="4">
        <f t="shared" si="22"/>
        <v>12800</v>
      </c>
      <c r="S54" s="4">
        <f t="shared" si="22"/>
        <v>11200</v>
      </c>
      <c r="T54" s="4">
        <f t="shared" si="22"/>
        <v>11200</v>
      </c>
      <c r="U54" s="4">
        <f t="shared" si="22"/>
        <v>11200</v>
      </c>
      <c r="V54" s="4">
        <f t="shared" si="22"/>
        <v>9600</v>
      </c>
      <c r="W54" s="4">
        <f t="shared" si="22"/>
        <v>9600</v>
      </c>
    </row>
    <row r="56" spans="1:13" ht="12.75">
      <c r="A56" s="5" t="s">
        <v>94</v>
      </c>
      <c r="M56" s="5" t="s">
        <v>94</v>
      </c>
    </row>
    <row r="57" spans="1:23" ht="12.75">
      <c r="A57" t="s">
        <v>91</v>
      </c>
      <c r="B57" s="4">
        <f aca="true" t="shared" si="23" ref="B57:K57">(B49+B54)</f>
        <v>0</v>
      </c>
      <c r="C57" s="4">
        <f t="shared" si="23"/>
        <v>0</v>
      </c>
      <c r="D57" s="4">
        <f t="shared" si="23"/>
        <v>72777</v>
      </c>
      <c r="E57" s="4">
        <f t="shared" si="23"/>
        <v>145554</v>
      </c>
      <c r="F57" s="4">
        <f t="shared" si="23"/>
        <v>194072</v>
      </c>
      <c r="G57" s="4">
        <f t="shared" si="23"/>
        <v>242589.99999999997</v>
      </c>
      <c r="H57" s="4">
        <f t="shared" si="23"/>
        <v>291108</v>
      </c>
      <c r="I57" s="4">
        <f t="shared" si="23"/>
        <v>291108</v>
      </c>
      <c r="J57" s="4">
        <f t="shared" si="23"/>
        <v>291108</v>
      </c>
      <c r="K57" s="4">
        <f t="shared" si="23"/>
        <v>242589.99999999997</v>
      </c>
      <c r="M57" t="s">
        <v>91</v>
      </c>
      <c r="N57" s="4">
        <f aca="true" t="shared" si="24" ref="N57:W57">(N49+N54)</f>
        <v>242589.99999999997</v>
      </c>
      <c r="O57" s="4">
        <f t="shared" si="24"/>
        <v>242589.99999999997</v>
      </c>
      <c r="P57" s="4">
        <f t="shared" si="24"/>
        <v>194072</v>
      </c>
      <c r="Q57" s="4">
        <f t="shared" si="24"/>
        <v>194072</v>
      </c>
      <c r="R57" s="4">
        <f t="shared" si="24"/>
        <v>194072</v>
      </c>
      <c r="S57" s="4">
        <f t="shared" si="24"/>
        <v>169813</v>
      </c>
      <c r="T57" s="4">
        <f t="shared" si="24"/>
        <v>169813</v>
      </c>
      <c r="U57" s="4">
        <f t="shared" si="24"/>
        <v>169813</v>
      </c>
      <c r="V57" s="4">
        <f t="shared" si="24"/>
        <v>145554</v>
      </c>
      <c r="W57" s="4">
        <f t="shared" si="24"/>
        <v>145554</v>
      </c>
    </row>
    <row r="58" spans="1:23" ht="12.75">
      <c r="A58" t="s">
        <v>95</v>
      </c>
      <c r="B58" s="3">
        <f aca="true" t="shared" si="25" ref="B58:K58">(B47*6.19)</f>
        <v>0</v>
      </c>
      <c r="C58" s="3">
        <f t="shared" si="25"/>
        <v>0</v>
      </c>
      <c r="D58" s="3">
        <f t="shared" si="25"/>
        <v>38997</v>
      </c>
      <c r="E58" s="3">
        <f t="shared" si="25"/>
        <v>77994</v>
      </c>
      <c r="F58" s="3">
        <f t="shared" si="25"/>
        <v>103992</v>
      </c>
      <c r="G58" s="3">
        <f t="shared" si="25"/>
        <v>129990.00000000001</v>
      </c>
      <c r="H58" s="3">
        <f t="shared" si="25"/>
        <v>155988</v>
      </c>
      <c r="I58" s="3">
        <f t="shared" si="25"/>
        <v>155988</v>
      </c>
      <c r="J58" s="3">
        <f t="shared" si="25"/>
        <v>155988</v>
      </c>
      <c r="K58" s="3">
        <f t="shared" si="25"/>
        <v>129990.00000000001</v>
      </c>
      <c r="M58" t="s">
        <v>95</v>
      </c>
      <c r="N58" s="3">
        <f aca="true" t="shared" si="26" ref="N58:W58">(N47*6.19)</f>
        <v>129990.00000000001</v>
      </c>
      <c r="O58" s="3">
        <f t="shared" si="26"/>
        <v>129990.00000000001</v>
      </c>
      <c r="P58" s="3">
        <f t="shared" si="26"/>
        <v>103992</v>
      </c>
      <c r="Q58" s="3">
        <f t="shared" si="26"/>
        <v>103992</v>
      </c>
      <c r="R58" s="3">
        <f t="shared" si="26"/>
        <v>103992</v>
      </c>
      <c r="S58" s="3">
        <f t="shared" si="26"/>
        <v>90993</v>
      </c>
      <c r="T58" s="3">
        <f t="shared" si="26"/>
        <v>90993</v>
      </c>
      <c r="U58" s="3">
        <f t="shared" si="26"/>
        <v>90993</v>
      </c>
      <c r="V58" s="3">
        <f t="shared" si="26"/>
        <v>77994</v>
      </c>
      <c r="W58" s="3">
        <f t="shared" si="26"/>
        <v>77994</v>
      </c>
    </row>
    <row r="59" spans="1:23" ht="12.75">
      <c r="A59" t="s">
        <v>96</v>
      </c>
      <c r="B59" s="3">
        <f aca="true" t="shared" si="27" ref="B59:K59">(B52*0.25)</f>
        <v>0</v>
      </c>
      <c r="C59" s="3">
        <f t="shared" si="27"/>
        <v>0</v>
      </c>
      <c r="D59" s="3">
        <f t="shared" si="27"/>
        <v>3000</v>
      </c>
      <c r="E59" s="3">
        <f t="shared" si="27"/>
        <v>6000</v>
      </c>
      <c r="F59" s="3">
        <f t="shared" si="27"/>
        <v>8000</v>
      </c>
      <c r="G59" s="3">
        <f t="shared" si="27"/>
        <v>10000</v>
      </c>
      <c r="H59" s="3">
        <f t="shared" si="27"/>
        <v>12000</v>
      </c>
      <c r="I59" s="3">
        <f t="shared" si="27"/>
        <v>12000</v>
      </c>
      <c r="J59" s="3">
        <f t="shared" si="27"/>
        <v>12000</v>
      </c>
      <c r="K59" s="3">
        <f t="shared" si="27"/>
        <v>10000</v>
      </c>
      <c r="M59" t="s">
        <v>96</v>
      </c>
      <c r="N59" s="3">
        <f aca="true" t="shared" si="28" ref="N59:W59">(N52*0.25)</f>
        <v>10000</v>
      </c>
      <c r="O59" s="3">
        <f t="shared" si="28"/>
        <v>10000</v>
      </c>
      <c r="P59" s="3">
        <f t="shared" si="28"/>
        <v>8000</v>
      </c>
      <c r="Q59" s="3">
        <f t="shared" si="28"/>
        <v>8000</v>
      </c>
      <c r="R59" s="3">
        <f t="shared" si="28"/>
        <v>8000</v>
      </c>
      <c r="S59" s="3">
        <f t="shared" si="28"/>
        <v>7000</v>
      </c>
      <c r="T59" s="3">
        <f t="shared" si="28"/>
        <v>7000</v>
      </c>
      <c r="U59" s="3">
        <f t="shared" si="28"/>
        <v>7000</v>
      </c>
      <c r="V59" s="3">
        <f t="shared" si="28"/>
        <v>6000</v>
      </c>
      <c r="W59" s="3">
        <f t="shared" si="28"/>
        <v>6000</v>
      </c>
    </row>
    <row r="60" spans="1:23" ht="12.75">
      <c r="A60" s="2" t="s">
        <v>99</v>
      </c>
      <c r="B60" s="3">
        <v>285161</v>
      </c>
      <c r="C60" s="3">
        <v>35291</v>
      </c>
      <c r="D60" s="3">
        <v>127515</v>
      </c>
      <c r="E60" s="3">
        <v>41840</v>
      </c>
      <c r="F60" s="3">
        <v>42556</v>
      </c>
      <c r="G60" s="3">
        <v>41840</v>
      </c>
      <c r="H60" s="3">
        <v>41840</v>
      </c>
      <c r="I60" s="3">
        <v>41840</v>
      </c>
      <c r="J60" s="3">
        <v>41840</v>
      </c>
      <c r="K60" s="3">
        <v>41840</v>
      </c>
      <c r="M60" t="s">
        <v>104</v>
      </c>
      <c r="N60" s="3">
        <v>63723</v>
      </c>
      <c r="O60" s="3">
        <v>48563</v>
      </c>
      <c r="P60" s="3">
        <v>54439</v>
      </c>
      <c r="Q60" s="3">
        <v>41840</v>
      </c>
      <c r="R60" s="3">
        <v>42237</v>
      </c>
      <c r="S60" s="3">
        <v>118340</v>
      </c>
      <c r="T60" s="3">
        <v>41840</v>
      </c>
      <c r="U60" s="3">
        <v>41840</v>
      </c>
      <c r="V60" s="3">
        <v>41840</v>
      </c>
      <c r="W60" s="3">
        <v>41840</v>
      </c>
    </row>
    <row r="61" spans="1:23" ht="12.75">
      <c r="A61" t="s">
        <v>98</v>
      </c>
      <c r="B61" s="4">
        <f aca="true" t="shared" si="29" ref="B61:K61">(B57-B58-B59-B60)</f>
        <v>-285161</v>
      </c>
      <c r="C61" s="4">
        <f t="shared" si="29"/>
        <v>-35291</v>
      </c>
      <c r="D61" s="4">
        <f t="shared" si="29"/>
        <v>-96735</v>
      </c>
      <c r="E61" s="4">
        <f t="shared" si="29"/>
        <v>19720</v>
      </c>
      <c r="F61" s="4">
        <f t="shared" si="29"/>
        <v>39524</v>
      </c>
      <c r="G61" s="4">
        <f t="shared" si="29"/>
        <v>60759.999999999956</v>
      </c>
      <c r="H61" s="4">
        <f t="shared" si="29"/>
        <v>81280</v>
      </c>
      <c r="I61" s="4">
        <f t="shared" si="29"/>
        <v>81280</v>
      </c>
      <c r="J61" s="4">
        <f t="shared" si="29"/>
        <v>81280</v>
      </c>
      <c r="K61" s="4">
        <f t="shared" si="29"/>
        <v>60759.999999999956</v>
      </c>
      <c r="M61" t="s">
        <v>100</v>
      </c>
      <c r="N61" s="4">
        <f aca="true" t="shared" si="30" ref="N61:W61">(N57-N58-N59-N60)</f>
        <v>38876.999999999956</v>
      </c>
      <c r="O61" s="4">
        <f t="shared" si="30"/>
        <v>54036.999999999956</v>
      </c>
      <c r="P61" s="4">
        <f t="shared" si="30"/>
        <v>27641</v>
      </c>
      <c r="Q61" s="4">
        <f t="shared" si="30"/>
        <v>40240</v>
      </c>
      <c r="R61" s="4">
        <f>(R57-R58-R59-R60)</f>
        <v>39843</v>
      </c>
      <c r="S61" s="4">
        <f>(S57-S58-S59-S60)</f>
        <v>-46520</v>
      </c>
      <c r="T61" s="4">
        <f t="shared" si="30"/>
        <v>29980</v>
      </c>
      <c r="U61" s="4">
        <f t="shared" si="30"/>
        <v>29980</v>
      </c>
      <c r="V61" s="4">
        <f t="shared" si="30"/>
        <v>19720</v>
      </c>
      <c r="W61" s="4">
        <f t="shared" si="30"/>
        <v>19720</v>
      </c>
    </row>
    <row r="63" ht="12.75">
      <c r="A63" s="5" t="s">
        <v>101</v>
      </c>
    </row>
    <row r="64" spans="1:23" ht="12.75">
      <c r="A64" t="s">
        <v>102</v>
      </c>
      <c r="B64" s="4">
        <f>B61</f>
        <v>-285161</v>
      </c>
      <c r="C64" s="4">
        <f aca="true" t="shared" si="31" ref="C64:K64">(B64+C61)</f>
        <v>-320452</v>
      </c>
      <c r="D64" s="4">
        <f t="shared" si="31"/>
        <v>-417187</v>
      </c>
      <c r="E64" s="4">
        <f t="shared" si="31"/>
        <v>-397467</v>
      </c>
      <c r="F64" s="4">
        <f t="shared" si="31"/>
        <v>-357943</v>
      </c>
      <c r="G64" s="4">
        <f t="shared" si="31"/>
        <v>-297183.00000000006</v>
      </c>
      <c r="H64" s="4">
        <f t="shared" si="31"/>
        <v>-215903.00000000006</v>
      </c>
      <c r="I64" s="4">
        <f t="shared" si="31"/>
        <v>-134623.00000000006</v>
      </c>
      <c r="J64" s="4">
        <f t="shared" si="31"/>
        <v>-53343.00000000006</v>
      </c>
      <c r="K64" s="4">
        <f t="shared" si="31"/>
        <v>7416.999999999898</v>
      </c>
      <c r="L64" s="4" t="s">
        <v>22</v>
      </c>
      <c r="N64" s="4">
        <f>(K64+N61)</f>
        <v>46293.999999999854</v>
      </c>
      <c r="O64" s="4">
        <f aca="true" t="shared" si="32" ref="O64:W64">(N64+O61)</f>
        <v>100330.99999999981</v>
      </c>
      <c r="P64" s="4">
        <f t="shared" si="32"/>
        <v>127971.99999999981</v>
      </c>
      <c r="Q64" s="4">
        <f t="shared" si="32"/>
        <v>168211.99999999983</v>
      </c>
      <c r="R64" s="4">
        <f t="shared" si="32"/>
        <v>208054.99999999983</v>
      </c>
      <c r="S64" s="4">
        <f t="shared" si="32"/>
        <v>161534.99999999983</v>
      </c>
      <c r="T64" s="4">
        <f t="shared" si="32"/>
        <v>191514.99999999983</v>
      </c>
      <c r="U64" s="4">
        <f t="shared" si="32"/>
        <v>221494.99999999983</v>
      </c>
      <c r="V64" s="4">
        <f t="shared" si="32"/>
        <v>241214.99999999983</v>
      </c>
      <c r="W64" s="4">
        <f t="shared" si="32"/>
        <v>260934.99999999983</v>
      </c>
    </row>
    <row r="66" ht="12.75">
      <c r="A66" s="5"/>
    </row>
    <row r="67" ht="12.75">
      <c r="A67" s="6"/>
    </row>
  </sheetData>
  <printOptions gridLines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NCSU-ARE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Safley Charles D.</dc:creator>
  <cp:keywords/>
  <dc:description/>
  <cp:lastModifiedBy>Safley, Charles</cp:lastModifiedBy>
  <cp:lastPrinted>1999-01-19T19:00:41Z</cp:lastPrinted>
  <dcterms:created xsi:type="dcterms:W3CDTF">1999-01-06T18:22:44Z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