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16" windowWidth="21000" windowHeight="13380" tabRatio="895" firstSheet="1" activeTab="1"/>
  </bookViews>
  <sheets>
    <sheet name="produceunits" sheetId="1" r:id="rId1"/>
    <sheet name="producecalendar" sheetId="2" r:id="rId2"/>
    <sheet name="CSAfullshare" sheetId="3" r:id="rId3"/>
    <sheet name="CSAhalfshare" sheetId="4" r:id="rId4"/>
    <sheet name="market1" sheetId="5" r:id="rId5"/>
    <sheet name="market2" sheetId="6" r:id="rId6"/>
    <sheet name="CSAtotals" sheetId="7" r:id="rId7"/>
    <sheet name="farmtotals" sheetId="8" r:id="rId8"/>
    <sheet name="FieldProductionInfo" sheetId="9" r:id="rId9"/>
    <sheet name="yielddata" sheetId="10" r:id="rId10"/>
  </sheets>
  <definedNames>
    <definedName name="_xlnm.Print_Area" localSheetId="2">'CSAfullshare'!$A$1:$AK$27</definedName>
    <definedName name="_xlnm.Print_Area" localSheetId="3">'CSAhalfshare'!$A$1:$AK$35</definedName>
    <definedName name="_xlnm.Print_Area" localSheetId="6">'CSAtotals'!$A$1:$AK$23</definedName>
    <definedName name="_xlnm.Print_Area" localSheetId="7">'farmtotals'!$A$1:$AK$21</definedName>
    <definedName name="_xlnm.Print_Area" localSheetId="8">'FieldProductionInfo'!$A$1:$AI$21</definedName>
    <definedName name="_xlnm.Print_Area" localSheetId="9">'yielddata'!$A$1:$S$66</definedName>
    <definedName name="_xlnm.Print_Titles" localSheetId="2">'CSAfullshare'!$A:$B,'CSAfullshare'!$1:$8</definedName>
    <definedName name="_xlnm.Print_Titles" localSheetId="6">'CSAtotals'!$A:$B,'CSAtotals'!$1:$5</definedName>
    <definedName name="_xlnm.Print_Titles" localSheetId="7">'farmtotals'!$A:$B</definedName>
    <definedName name="_xlnm.Print_Titles" localSheetId="8">'FieldProductionInfo'!$A:$A,'FieldProductionInfo'!$1:$7</definedName>
    <definedName name="_xlnm.Print_Titles" localSheetId="9">'yielddata'!$3:$3</definedName>
  </definedNames>
  <calcPr fullCalcOnLoad="1"/>
</workbook>
</file>

<file path=xl/sharedStrings.xml><?xml version="1.0" encoding="utf-8"?>
<sst xmlns="http://schemas.openxmlformats.org/spreadsheetml/2006/main" count="551" uniqueCount="152">
  <si>
    <t>Swiss chard</t>
  </si>
  <si>
    <t>Arugula</t>
  </si>
  <si>
    <t>Tomatoes</t>
  </si>
  <si>
    <t>Eggplant</t>
  </si>
  <si>
    <t>Okra</t>
  </si>
  <si>
    <t>Radishes</t>
  </si>
  <si>
    <t>Beets</t>
  </si>
  <si>
    <t>Turnips</t>
  </si>
  <si>
    <t>Spinach</t>
  </si>
  <si>
    <t>Lettuce</t>
  </si>
  <si>
    <t>Broccoli</t>
  </si>
  <si>
    <t>Kale</t>
  </si>
  <si>
    <t>Collards</t>
  </si>
  <si>
    <t>Carrots</t>
  </si>
  <si>
    <t>Mustard greens</t>
  </si>
  <si>
    <t>Kohlrabi</t>
  </si>
  <si>
    <t>Cabbage</t>
  </si>
  <si>
    <t>Green onions</t>
  </si>
  <si>
    <t>1 qt bag</t>
  </si>
  <si>
    <t>Produce</t>
  </si>
  <si>
    <t>Price / unit</t>
  </si>
  <si>
    <t xml:space="preserve">Unit size </t>
  </si>
  <si>
    <t>Produce calendar</t>
  </si>
  <si>
    <t>Grand total</t>
  </si>
  <si>
    <t>Week total</t>
  </si>
  <si>
    <t>Parsley</t>
  </si>
  <si>
    <t>Peas</t>
  </si>
  <si>
    <t>Cauliflower</t>
  </si>
  <si>
    <t>Storage onions</t>
  </si>
  <si>
    <t>Garlic</t>
  </si>
  <si>
    <t>Sweet corn</t>
  </si>
  <si>
    <t>Summer squash</t>
  </si>
  <si>
    <t>Cucumbers</t>
  </si>
  <si>
    <t>Snap beans</t>
  </si>
  <si>
    <t>Bell peppers</t>
  </si>
  <si>
    <t>Watermelons</t>
  </si>
  <si>
    <t>Cantaloupes</t>
  </si>
  <si>
    <t>Southern peas</t>
  </si>
  <si>
    <t>Edamame</t>
  </si>
  <si>
    <t>Pac choi</t>
  </si>
  <si>
    <t>Peppers</t>
  </si>
  <si>
    <t>1 head</t>
  </si>
  <si>
    <t>1 quart bag</t>
  </si>
  <si>
    <t>1 medium fruit</t>
  </si>
  <si>
    <t>3 bulbs (~ 1 lb)</t>
  </si>
  <si>
    <t>3 fruits (~ 1 lb)</t>
  </si>
  <si>
    <t xml:space="preserve">3 bulbs </t>
  </si>
  <si>
    <t>1 bunch (~ 1 lb)</t>
  </si>
  <si>
    <t>1 bunch (~ 0.25 lbs)</t>
  </si>
  <si>
    <t>1 head (~ 2 lbs)</t>
  </si>
  <si>
    <t>1 bag (~ 1 lb)</t>
  </si>
  <si>
    <t>1 bunch (~ 8)</t>
  </si>
  <si>
    <t>1/2 dozen</t>
  </si>
  <si>
    <t xml:space="preserve">2 fruits </t>
  </si>
  <si>
    <t>2 fruits</t>
  </si>
  <si>
    <t>1 fruit (~ 8 lbs)</t>
  </si>
  <si>
    <t>1 fruit (~ 4 lbs)</t>
  </si>
  <si>
    <t>2 fruits (~ 1 lb)</t>
  </si>
  <si>
    <t>rows per bed</t>
  </si>
  <si>
    <t>acres</t>
  </si>
  <si>
    <t>Total Acreage</t>
  </si>
  <si>
    <t># of harvests</t>
  </si>
  <si>
    <t>1 bunch (~ 0.5 lbs)</t>
  </si>
  <si>
    <t>1 large head (~ 1 lb)</t>
  </si>
  <si>
    <t>Crop</t>
  </si>
  <si>
    <t>Gross revenue</t>
  </si>
  <si>
    <t>Produce unit (lbs)</t>
  </si>
  <si>
    <t>within row spacing (in)</t>
  </si>
  <si>
    <t>btwn rows spacing (in)</t>
  </si>
  <si>
    <t>seed (oz.) per 100'</t>
  </si>
  <si>
    <t>N per planting (lbs)</t>
  </si>
  <si>
    <t>K2O per planting (lbs)</t>
  </si>
  <si>
    <t>row ft per planting</t>
  </si>
  <si>
    <t>row feet per unit</t>
  </si>
  <si>
    <t>row feet per acre</t>
  </si>
  <si>
    <t>yield (lbs per acre)</t>
  </si>
  <si>
    <t>bed spacing (in)</t>
  </si>
  <si>
    <t>total value per crop</t>
  </si>
  <si>
    <t># of plantings</t>
  </si>
  <si>
    <t>plants per 100' bed</t>
  </si>
  <si>
    <t>area per 100' bed</t>
  </si>
  <si>
    <t xml:space="preserve">N (lbs per acre) </t>
  </si>
  <si>
    <t>Produce Units and Prices</t>
  </si>
  <si>
    <t xml:space="preserve">http://ipm.ncsu.edu/vegetables/CommercialVegetables/ </t>
  </si>
  <si>
    <t xml:space="preserve">Website to find more information:  </t>
  </si>
  <si>
    <t xml:space="preserve"> 1.  This produce calendar was developed in 2001 for the CEFS student farm in Goldsboro, NC.</t>
  </si>
  <si>
    <t xml:space="preserve"> = Weeks when crops are PROJECTED TO BE AVAILABLE</t>
  </si>
  <si>
    <r>
      <t xml:space="preserve"> = Weeks when crops are </t>
    </r>
    <r>
      <rPr>
        <b/>
        <i/>
        <sz val="14"/>
        <color indexed="10"/>
        <rFont val="Arial"/>
        <family val="2"/>
      </rPr>
      <t>*NOT* projected to be available.</t>
    </r>
  </si>
  <si>
    <t>Number of weeks:</t>
  </si>
  <si>
    <t>Number of crops</t>
  </si>
  <si>
    <t xml:space="preserve">  **Flowers and trial crops will routinely be available for free**</t>
  </si>
  <si>
    <t xml:space="preserve">  **Produce unit sizes may be downsized if insufficient produce is available** </t>
  </si>
  <si>
    <t xml:space="preserve"> 1.  The following table lists available crops and defines the size and price of produce units for the rest of the calculator spreadsheets. </t>
  </si>
  <si>
    <r>
      <t xml:space="preserve"> 2.  These unit prices (with a few adjustments) were </t>
    </r>
    <r>
      <rPr>
        <b/>
        <i/>
        <sz val="12"/>
        <color indexed="10"/>
        <rFont val="Arial"/>
        <family val="2"/>
      </rPr>
      <t>2001 prices</t>
    </r>
    <r>
      <rPr>
        <b/>
        <sz val="12"/>
        <rFont val="Arial"/>
        <family val="2"/>
      </rPr>
      <t xml:space="preserve"> paid by CEFS student farm CSA members.</t>
    </r>
  </si>
  <si>
    <t>5.  This spreadsheet will automatically calculate totals for each item, each week and a grand total.</t>
  </si>
  <si>
    <t xml:space="preserve"> = weeks when crops are available</t>
  </si>
  <si>
    <t xml:space="preserve"> = weeks when crops are *NOT* projected to be available </t>
  </si>
  <si>
    <t xml:space="preserve">Total units:  </t>
  </si>
  <si>
    <t xml:space="preserve">Unit price:  </t>
  </si>
  <si>
    <t xml:space="preserve">Total value:  </t>
  </si>
  <si>
    <t>Week's total</t>
  </si>
  <si>
    <t xml:space="preserve"> 3.  For convenience, all unit prices are multiples of $ 0.50</t>
  </si>
  <si>
    <t xml:space="preserve">Number of plantings: </t>
  </si>
  <si>
    <t xml:space="preserve">Number of harvests: </t>
  </si>
  <si>
    <t xml:space="preserve">Total row feet needed: </t>
  </si>
  <si>
    <t>yielddata!$C12</t>
  </si>
  <si>
    <t>yielddata!$D12</t>
  </si>
  <si>
    <t>onesizefitsall!H21*yielddata!$Q12</t>
  </si>
  <si>
    <t>yielddata!$E12*B11/100</t>
  </si>
  <si>
    <t>B9/B7</t>
  </si>
  <si>
    <t>yielddata!$F12*(B11/yielddata!$O12)</t>
  </si>
  <si>
    <t>yielddata!$G12*(B11/yielddata!$O12)</t>
  </si>
  <si>
    <t>onesizefitsall!H23</t>
  </si>
  <si>
    <t>SUM(B14:AH14)</t>
  </si>
  <si>
    <t>Potassium (K2O) per planting (lbs)</t>
  </si>
  <si>
    <t>Row feet needed per planting</t>
  </si>
  <si>
    <t>Total Nitrogen per planting (lbs)</t>
  </si>
  <si>
    <r>
      <t xml:space="preserve">Total amount of seed needed (oz., </t>
    </r>
    <r>
      <rPr>
        <b/>
        <sz val="14"/>
        <color indexed="10"/>
        <rFont val="Arial"/>
        <family val="2"/>
      </rPr>
      <t>lbs</t>
    </r>
    <r>
      <rPr>
        <b/>
        <sz val="14"/>
        <rFont val="Arial"/>
        <family val="2"/>
      </rPr>
      <t>)</t>
    </r>
  </si>
  <si>
    <r>
      <t xml:space="preserve">  Yield &amp; Production Data Chart  </t>
    </r>
    <r>
      <rPr>
        <b/>
        <i/>
        <sz val="18"/>
        <color indexed="10"/>
        <rFont val="Arial"/>
        <family val="2"/>
      </rPr>
      <t>(Please see notes at bottom of chart)</t>
    </r>
  </si>
  <si>
    <r>
      <t>K</t>
    </r>
    <r>
      <rPr>
        <b/>
        <vertAlign val="subscript"/>
        <sz val="14"/>
        <rFont val="Arial"/>
        <family val="2"/>
      </rPr>
      <t>2</t>
    </r>
    <r>
      <rPr>
        <b/>
        <sz val="14"/>
        <rFont val="Arial"/>
        <family val="2"/>
      </rPr>
      <t>O (lb per acre)</t>
    </r>
  </si>
  <si>
    <t>yield (lbs per 100' row)</t>
  </si>
  <si>
    <t>yield (lbs per 100' bed)</t>
  </si>
  <si>
    <t>plants needed per acre</t>
  </si>
  <si>
    <t xml:space="preserve">  </t>
  </si>
  <si>
    <t>Calculations:</t>
  </si>
  <si>
    <t>Potatoes</t>
  </si>
  <si>
    <t>1 quart</t>
  </si>
  <si>
    <t>1 pint</t>
  </si>
  <si>
    <t>Total units</t>
  </si>
  <si>
    <t>Monday date</t>
  </si>
  <si>
    <t>Week of the year</t>
  </si>
  <si>
    <t>week of the year</t>
  </si>
  <si>
    <t>Cantaloupe</t>
  </si>
  <si>
    <t>Friday date</t>
  </si>
  <si>
    <t xml:space="preserve">The current version of this spreadsheet distributes total yield estimates for multiple harvest crops evenly across the harvest season. </t>
  </si>
  <si>
    <t>This is not realistic and should be accounted for in a future version of the spreadsheet.</t>
  </si>
  <si>
    <t>1.  This calendar defines the target composition of a CSA "fullshare".</t>
  </si>
  <si>
    <t>Calendar for designing CSA "half share" composition</t>
  </si>
  <si>
    <t>Calendar for designing CSA "fullshare" composition</t>
  </si>
  <si>
    <t xml:space="preserve">This worksheet represents a CSA with: </t>
  </si>
  <si>
    <t>Calendar for market #2</t>
  </si>
  <si>
    <t>Calendar for market #1</t>
  </si>
  <si>
    <t>Field Production Information</t>
  </si>
  <si>
    <t>The following table summarizes field production information related to total farm sale goals</t>
  </si>
  <si>
    <t>Farm totals = CSAfullshares + CSAhalfshares + market1 + market 2</t>
  </si>
  <si>
    <t xml:space="preserve">        "full shares"          and </t>
  </si>
  <si>
    <t xml:space="preserve">    "half shares".</t>
  </si>
  <si>
    <r>
      <t xml:space="preserve"> 3.  </t>
    </r>
    <r>
      <rPr>
        <b/>
        <sz val="14"/>
        <color indexed="10"/>
        <rFont val="Arial"/>
        <family val="2"/>
      </rPr>
      <t>Each farm should develop a harvest calendar that is appropriate for their production conditions and market opportunities, this is only one example.</t>
    </r>
  </si>
  <si>
    <t xml:space="preserve"> 4.  The recommended planting dates contained in "Commercial vegetable recommendations for the Southeast" are useful when developing a harvest calendar </t>
  </si>
  <si>
    <t xml:space="preserve"> 5.  The number of weeks each crop is projected to be available can be found at the bottom of each crop column.</t>
  </si>
  <si>
    <t xml:space="preserve"> 6.  The number of crops projected to be available each week can be found at the far right of each week row.</t>
  </si>
  <si>
    <t xml:space="preserve"> 2.  It is possible to begin harvesting many spring crops before week 19 in Goldsboro, NC.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</si>
</sst>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quot;$&quot;#,##0"/>
    <numFmt numFmtId="167" formatCode="_(* #,##0.0_);_(* \(#,##0.0\);_(* &quot;-&quot;??_);_(@_)"/>
    <numFmt numFmtId="168" formatCode="_(* #,##0_);_(* \(#,##0\);_(* &quot;-&quot;??_);_(@_)"/>
    <numFmt numFmtId="169" formatCode="&quot;$&quot;#,##0.0"/>
    <numFmt numFmtId="170" formatCode="&quot;Yes&quot;;&quot;Yes&quot;;&quot;No&quot;"/>
    <numFmt numFmtId="171" formatCode="&quot;True&quot;;&quot;True&quot;;&quot;False&quot;"/>
    <numFmt numFmtId="172" formatCode="&quot;On&quot;;&quot;On&quot;;&quot;Off&quot;"/>
  </numFmts>
  <fonts count="35">
    <font>
      <sz val="10"/>
      <name val="Arial"/>
      <family val="0"/>
    </font>
    <font>
      <b/>
      <sz val="10"/>
      <name val="Arial"/>
      <family val="2"/>
    </font>
    <font>
      <b/>
      <sz val="8"/>
      <name val="Arial"/>
      <family val="2"/>
    </font>
    <font>
      <b/>
      <sz val="12"/>
      <name val="Arial"/>
      <family val="2"/>
    </font>
    <font>
      <u val="single"/>
      <sz val="10"/>
      <color indexed="12"/>
      <name val="Arial"/>
      <family val="0"/>
    </font>
    <font>
      <u val="single"/>
      <sz val="10"/>
      <color indexed="36"/>
      <name val="Arial"/>
      <family val="0"/>
    </font>
    <font>
      <sz val="12"/>
      <name val="Arial"/>
      <family val="2"/>
    </font>
    <font>
      <b/>
      <sz val="14"/>
      <name val="Arial"/>
      <family val="2"/>
    </font>
    <font>
      <sz val="14"/>
      <name val="Arial"/>
      <family val="2"/>
    </font>
    <font>
      <b/>
      <sz val="12"/>
      <color indexed="10"/>
      <name val="Arial"/>
      <family val="2"/>
    </font>
    <font>
      <b/>
      <sz val="18"/>
      <name val="Arial"/>
      <family val="2"/>
    </font>
    <font>
      <b/>
      <sz val="14"/>
      <color indexed="10"/>
      <name val="Arial"/>
      <family val="2"/>
    </font>
    <font>
      <b/>
      <i/>
      <sz val="12"/>
      <color indexed="10"/>
      <name val="Arial"/>
      <family val="2"/>
    </font>
    <font>
      <b/>
      <i/>
      <sz val="14"/>
      <color indexed="10"/>
      <name val="Arial"/>
      <family val="2"/>
    </font>
    <font>
      <b/>
      <sz val="14"/>
      <color indexed="42"/>
      <name val="Arial"/>
      <family val="2"/>
    </font>
    <font>
      <b/>
      <sz val="14"/>
      <color indexed="8"/>
      <name val="Arial"/>
      <family val="2"/>
    </font>
    <font>
      <b/>
      <u val="single"/>
      <sz val="14"/>
      <color indexed="12"/>
      <name val="Arial"/>
      <family val="2"/>
    </font>
    <font>
      <b/>
      <sz val="14"/>
      <color indexed="9"/>
      <name val="Arial"/>
      <family val="2"/>
    </font>
    <font>
      <sz val="14"/>
      <color indexed="10"/>
      <name val="Arial"/>
      <family val="2"/>
    </font>
    <font>
      <b/>
      <sz val="16"/>
      <name val="Arial"/>
      <family val="2"/>
    </font>
    <font>
      <b/>
      <i/>
      <sz val="18"/>
      <color indexed="10"/>
      <name val="Arial"/>
      <family val="2"/>
    </font>
    <font>
      <b/>
      <vertAlign val="subscript"/>
      <sz val="14"/>
      <name val="Arial"/>
      <family val="2"/>
    </font>
    <font>
      <b/>
      <sz val="16"/>
      <color indexed="10"/>
      <name val="Arial"/>
      <family val="2"/>
    </font>
    <font>
      <b/>
      <i/>
      <sz val="14"/>
      <name val="Arial"/>
      <family val="2"/>
    </font>
    <font>
      <b/>
      <sz val="13"/>
      <name val="Arial"/>
      <family val="2"/>
    </font>
    <font>
      <sz val="13"/>
      <name val="Arial"/>
      <family val="2"/>
    </font>
    <font>
      <b/>
      <sz val="14"/>
      <color indexed="57"/>
      <name val="Arial"/>
      <family val="2"/>
    </font>
    <font>
      <sz val="14"/>
      <color indexed="50"/>
      <name val="Arial"/>
      <family val="2"/>
    </font>
    <font>
      <b/>
      <sz val="14"/>
      <color indexed="50"/>
      <name val="Arial"/>
      <family val="2"/>
    </font>
    <font>
      <b/>
      <sz val="12"/>
      <color indexed="50"/>
      <name val="Arial"/>
      <family val="2"/>
    </font>
    <font>
      <b/>
      <sz val="10"/>
      <color indexed="50"/>
      <name val="Arial"/>
      <family val="2"/>
    </font>
    <font>
      <sz val="10"/>
      <color indexed="50"/>
      <name val="Arial"/>
      <family val="2"/>
    </font>
    <font>
      <sz val="11"/>
      <name val="Arial"/>
      <family val="2"/>
    </font>
    <font>
      <b/>
      <sz val="16"/>
      <color indexed="50"/>
      <name val="Arial"/>
      <family val="2"/>
    </font>
    <font>
      <b/>
      <sz val="20"/>
      <name val="Arial"/>
      <family val="2"/>
    </font>
  </fonts>
  <fills count="7">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10"/>
        <bgColor indexed="64"/>
      </patternFill>
    </fill>
    <fill>
      <patternFill patternType="solid">
        <fgColor indexed="13"/>
        <bgColor indexed="64"/>
      </patternFill>
    </fill>
    <fill>
      <patternFill patternType="solid">
        <fgColor indexed="22"/>
        <bgColor indexed="64"/>
      </patternFill>
    </fill>
  </fills>
  <borders count="80">
    <border>
      <left/>
      <right/>
      <top/>
      <bottom/>
      <diagonal/>
    </border>
    <border>
      <left style="thin"/>
      <right style="thin"/>
      <top style="thin"/>
      <bottom style="thin"/>
    </border>
    <border>
      <left style="thick"/>
      <right style="thin"/>
      <top>
        <color indexed="63"/>
      </top>
      <bottom style="thin"/>
    </border>
    <border>
      <left style="thin"/>
      <right style="thin"/>
      <top>
        <color indexed="63"/>
      </top>
      <bottom style="thin"/>
    </border>
    <border>
      <left style="thin"/>
      <right>
        <color indexed="63"/>
      </right>
      <top>
        <color indexed="63"/>
      </top>
      <bottom style="thin"/>
    </border>
    <border>
      <left style="thick"/>
      <right style="thin"/>
      <top style="thin"/>
      <bottom style="thin"/>
    </border>
    <border>
      <left>
        <color indexed="63"/>
      </left>
      <right>
        <color indexed="63"/>
      </right>
      <top style="thin"/>
      <bottom style="thin"/>
    </border>
    <border>
      <left style="thin"/>
      <right>
        <color indexed="63"/>
      </right>
      <top style="thin"/>
      <bottom style="thin"/>
    </border>
    <border>
      <left style="thick"/>
      <right style="thin"/>
      <top style="thin"/>
      <bottom>
        <color indexed="63"/>
      </bottom>
    </border>
    <border>
      <left style="thin"/>
      <right style="thin"/>
      <top style="thin"/>
      <bottom>
        <color indexed="63"/>
      </bottom>
    </border>
    <border>
      <left style="thin"/>
      <right>
        <color indexed="63"/>
      </right>
      <top style="thin"/>
      <bottom>
        <color indexed="63"/>
      </bottom>
    </border>
    <border>
      <left style="thick"/>
      <right style="medium"/>
      <top style="thick"/>
      <bottom style="thick"/>
    </border>
    <border>
      <left>
        <color indexed="63"/>
      </left>
      <right>
        <color indexed="63"/>
      </right>
      <top style="thick"/>
      <bottom style="thick"/>
    </border>
    <border>
      <left style="medium"/>
      <right style="thick"/>
      <top style="thick"/>
      <bottom>
        <color indexed="63"/>
      </bottom>
    </border>
    <border>
      <left>
        <color indexed="63"/>
      </left>
      <right style="thick"/>
      <top style="thick"/>
      <bottom>
        <color indexed="63"/>
      </bottom>
    </border>
    <border>
      <left style="thick"/>
      <right style="medium"/>
      <top style="thick"/>
      <bottom style="dashed"/>
    </border>
    <border>
      <left style="medium"/>
      <right>
        <color indexed="63"/>
      </right>
      <top style="thick"/>
      <bottom style="dashed"/>
    </border>
    <border>
      <left style="medium"/>
      <right style="thick"/>
      <top style="thick"/>
      <bottom style="dashed"/>
    </border>
    <border>
      <left>
        <color indexed="63"/>
      </left>
      <right style="thick"/>
      <top style="thick"/>
      <bottom style="dashed"/>
    </border>
    <border>
      <left style="thick"/>
      <right style="medium"/>
      <top style="dashed"/>
      <bottom style="dashed"/>
    </border>
    <border>
      <left style="medium"/>
      <right>
        <color indexed="63"/>
      </right>
      <top style="dashed"/>
      <bottom style="dashed"/>
    </border>
    <border>
      <left style="medium"/>
      <right style="thick"/>
      <top style="dashed"/>
      <bottom style="dashed"/>
    </border>
    <border>
      <left>
        <color indexed="63"/>
      </left>
      <right style="thick"/>
      <top style="dashed"/>
      <bottom style="dashed"/>
    </border>
    <border>
      <left style="thick"/>
      <right style="medium"/>
      <top>
        <color indexed="63"/>
      </top>
      <bottom style="dashed"/>
    </border>
    <border>
      <left style="medium"/>
      <right>
        <color indexed="63"/>
      </right>
      <top>
        <color indexed="63"/>
      </top>
      <bottom style="dashed"/>
    </border>
    <border>
      <left style="medium"/>
      <right style="thick"/>
      <top>
        <color indexed="63"/>
      </top>
      <bottom style="dashed"/>
    </border>
    <border>
      <left>
        <color indexed="63"/>
      </left>
      <right style="thick"/>
      <top>
        <color indexed="63"/>
      </top>
      <bottom style="dashed"/>
    </border>
    <border>
      <left style="thick"/>
      <right style="medium"/>
      <top style="dashed"/>
      <bottom style="thick"/>
    </border>
    <border>
      <left style="medium"/>
      <right>
        <color indexed="63"/>
      </right>
      <top style="dashed"/>
      <bottom style="thick"/>
    </border>
    <border>
      <left style="medium"/>
      <right style="thick"/>
      <top style="dashed"/>
      <bottom style="thick"/>
    </border>
    <border>
      <left>
        <color indexed="63"/>
      </left>
      <right style="thick"/>
      <top style="dashed"/>
      <bottom style="thick"/>
    </border>
    <border>
      <left style="thick"/>
      <right style="thin"/>
      <top style="double"/>
      <bottom style="thin"/>
    </border>
    <border>
      <left style="thin"/>
      <right style="thin"/>
      <top style="double"/>
      <bottom style="thin"/>
    </border>
    <border>
      <left style="thick"/>
      <right style="thin"/>
      <top style="thick"/>
      <bottom>
        <color indexed="63"/>
      </bottom>
    </border>
    <border>
      <left style="thin"/>
      <right style="thin"/>
      <top style="thick"/>
      <bottom>
        <color indexed="63"/>
      </bottom>
    </border>
    <border>
      <left style="thin"/>
      <right>
        <color indexed="63"/>
      </right>
      <top style="thick"/>
      <bottom>
        <color indexed="63"/>
      </bottom>
    </border>
    <border>
      <left>
        <color indexed="63"/>
      </left>
      <right style="thin"/>
      <top style="thick"/>
      <bottom>
        <color indexed="63"/>
      </bottom>
    </border>
    <border>
      <left>
        <color indexed="63"/>
      </left>
      <right>
        <color indexed="63"/>
      </right>
      <top style="double"/>
      <bottom style="thin"/>
    </border>
    <border>
      <left style="thin"/>
      <right style="thick"/>
      <top style="double"/>
      <bottom style="thin"/>
    </border>
    <border>
      <left style="thin"/>
      <right style="thick"/>
      <top style="thin"/>
      <bottom style="thin"/>
    </border>
    <border>
      <left style="thin"/>
      <right style="thick"/>
      <top style="thin"/>
      <bottom>
        <color indexed="63"/>
      </bottom>
    </border>
    <border>
      <left style="thick"/>
      <right>
        <color indexed="63"/>
      </right>
      <top style="double"/>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style="thick"/>
      <top style="thick"/>
      <bottom style="thick"/>
    </border>
    <border>
      <left style="thick"/>
      <right>
        <color indexed="63"/>
      </right>
      <top style="thick"/>
      <bottom style="thick"/>
    </border>
    <border>
      <left>
        <color indexed="63"/>
      </left>
      <right style="thick"/>
      <top>
        <color indexed="63"/>
      </top>
      <bottom>
        <color indexed="63"/>
      </bottom>
    </border>
    <border>
      <left style="thin"/>
      <right style="thick"/>
      <top style="thick"/>
      <bottom>
        <color indexed="63"/>
      </bottom>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ck"/>
      <right style="thick"/>
      <top style="thick"/>
      <bottom style="thick"/>
    </border>
    <border>
      <left>
        <color indexed="63"/>
      </left>
      <right style="thin"/>
      <top style="thin"/>
      <bottom>
        <color indexed="63"/>
      </bottom>
    </border>
    <border>
      <left style="thick"/>
      <right style="thick"/>
      <top style="double"/>
      <bottom style="thin"/>
    </border>
    <border>
      <left style="thick"/>
      <right style="thick"/>
      <top style="thin"/>
      <bottom style="thin"/>
    </border>
    <border>
      <left style="thick"/>
      <right style="thick"/>
      <top style="thin"/>
      <bottom>
        <color indexed="63"/>
      </bottom>
    </border>
    <border>
      <left style="double"/>
      <right style="double"/>
      <top style="double"/>
      <bottom style="double"/>
    </border>
    <border>
      <left style="thin"/>
      <right style="thin"/>
      <top style="thin"/>
      <bottom style="double"/>
    </border>
    <border>
      <left>
        <color indexed="63"/>
      </left>
      <right>
        <color indexed="63"/>
      </right>
      <top style="thin"/>
      <bottom>
        <color indexed="63"/>
      </bottom>
    </border>
    <border>
      <left style="thin"/>
      <right>
        <color indexed="63"/>
      </right>
      <top style="double"/>
      <bottom style="thin"/>
    </border>
    <border>
      <left style="thick"/>
      <right style="thin"/>
      <top style="thick"/>
      <bottom style="double"/>
    </border>
    <border>
      <left style="thin"/>
      <right style="thin"/>
      <top style="thick"/>
      <bottom style="double"/>
    </border>
    <border>
      <left style="thin"/>
      <right>
        <color indexed="63"/>
      </right>
      <top style="thick"/>
      <bottom style="double"/>
    </border>
    <border>
      <left>
        <color indexed="63"/>
      </left>
      <right style="thin"/>
      <top style="thick"/>
      <bottom style="double"/>
    </border>
    <border>
      <left>
        <color indexed="63"/>
      </left>
      <right style="thin"/>
      <top style="thin"/>
      <bottom style="double"/>
    </border>
    <border>
      <left style="thick"/>
      <right style="thin"/>
      <top style="thin"/>
      <bottom style="double"/>
    </border>
    <border>
      <left style="thin"/>
      <right style="thick"/>
      <top style="thin"/>
      <bottom style="double"/>
    </border>
    <border>
      <left style="thin"/>
      <right style="thin"/>
      <top style="double"/>
      <bottom>
        <color indexed="63"/>
      </bottom>
    </border>
    <border>
      <left style="double"/>
      <right style="double"/>
      <top style="double"/>
      <bottom>
        <color indexed="63"/>
      </bottom>
    </border>
    <border>
      <left style="double"/>
      <right style="double"/>
      <top>
        <color indexed="63"/>
      </top>
      <bottom style="double"/>
    </border>
    <border>
      <left style="thin"/>
      <right style="thin"/>
      <top>
        <color indexed="63"/>
      </top>
      <bottom>
        <color indexed="63"/>
      </bottom>
    </border>
    <border>
      <left style="thin"/>
      <right>
        <color indexed="63"/>
      </right>
      <top style="thin"/>
      <bottom style="double"/>
    </border>
    <border>
      <left style="thick"/>
      <right style="thick"/>
      <top style="thin"/>
      <bottom style="double"/>
    </border>
    <border>
      <left>
        <color indexed="63"/>
      </left>
      <right style="thin"/>
      <top>
        <color indexed="63"/>
      </top>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4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6" fillId="0" borderId="0" xfId="0" applyFont="1" applyAlignment="1">
      <alignment/>
    </xf>
    <xf numFmtId="0" fontId="3" fillId="0" borderId="0" xfId="0" applyFont="1" applyAlignment="1">
      <alignment horizontal="center"/>
    </xf>
    <xf numFmtId="0" fontId="6" fillId="0" borderId="0" xfId="0" applyFont="1" applyAlignment="1">
      <alignment horizontal="center"/>
    </xf>
    <xf numFmtId="0" fontId="0" fillId="2" borderId="0" xfId="0" applyFill="1" applyAlignment="1">
      <alignment/>
    </xf>
    <xf numFmtId="0" fontId="6" fillId="0" borderId="0" xfId="0" applyFont="1" applyAlignment="1">
      <alignment horizontal="center" vertical="center"/>
    </xf>
    <xf numFmtId="0" fontId="3" fillId="3" borderId="1" xfId="0" applyFont="1" applyFill="1" applyBorder="1" applyAlignment="1">
      <alignment/>
    </xf>
    <xf numFmtId="0" fontId="3" fillId="4" borderId="1" xfId="0" applyFont="1" applyFill="1" applyBorder="1" applyAlignment="1">
      <alignment/>
    </xf>
    <xf numFmtId="0" fontId="7" fillId="2" borderId="0" xfId="0" applyFont="1" applyFill="1" applyAlignment="1">
      <alignment horizontal="center"/>
    </xf>
    <xf numFmtId="0" fontId="3" fillId="2" borderId="0" xfId="0" applyFont="1" applyFill="1" applyAlignment="1">
      <alignment/>
    </xf>
    <xf numFmtId="0" fontId="3" fillId="2" borderId="0" xfId="0" applyFont="1" applyFill="1" applyAlignment="1" quotePrefix="1">
      <alignment/>
    </xf>
    <xf numFmtId="0" fontId="7" fillId="2" borderId="0" xfId="0" applyFont="1" applyFill="1" applyAlignment="1" quotePrefix="1">
      <alignment/>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4" xfId="0" applyFont="1" applyFill="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16" fontId="7" fillId="0" borderId="6" xfId="0" applyNumberFormat="1" applyFont="1" applyBorder="1" applyAlignment="1">
      <alignment horizontal="center" vertical="center"/>
    </xf>
    <xf numFmtId="0" fontId="14" fillId="3" borderId="5" xfId="0" applyFont="1" applyFill="1" applyBorder="1" applyAlignment="1">
      <alignment horizontal="center" vertical="center"/>
    </xf>
    <xf numFmtId="0" fontId="14" fillId="3" borderId="1"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7" xfId="0" applyFont="1" applyFill="1" applyBorder="1" applyAlignment="1">
      <alignment horizontal="center" vertical="center"/>
    </xf>
    <xf numFmtId="0" fontId="14" fillId="3" borderId="7" xfId="0" applyFont="1" applyFill="1" applyBorder="1" applyAlignment="1">
      <alignment horizontal="center" vertical="center"/>
    </xf>
    <xf numFmtId="0" fontId="7" fillId="2" borderId="0" xfId="0" applyFont="1" applyFill="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1" fillId="4" borderId="9" xfId="0" applyFont="1" applyFill="1" applyBorder="1" applyAlignment="1">
      <alignment horizontal="center" vertical="center"/>
    </xf>
    <xf numFmtId="0" fontId="14" fillId="3" borderId="10" xfId="0" applyFont="1" applyFill="1" applyBorder="1" applyAlignment="1">
      <alignment horizontal="center" vertical="center"/>
    </xf>
    <xf numFmtId="0" fontId="7" fillId="2" borderId="1" xfId="0" applyFont="1" applyFill="1" applyBorder="1" applyAlignment="1">
      <alignment horizontal="center" vertical="center"/>
    </xf>
    <xf numFmtId="0" fontId="7" fillId="0" borderId="8" xfId="0" applyFont="1" applyBorder="1" applyAlignment="1">
      <alignment horizontal="center" vertical="center"/>
    </xf>
    <xf numFmtId="0" fontId="7" fillId="2" borderId="0" xfId="0" applyFont="1" applyFill="1" applyAlignment="1">
      <alignment/>
    </xf>
    <xf numFmtId="0" fontId="15" fillId="2" borderId="0" xfId="20" applyFont="1" applyFill="1" applyAlignment="1">
      <alignment/>
    </xf>
    <xf numFmtId="0" fontId="7" fillId="2" borderId="0" xfId="20" applyFont="1" applyFill="1" applyAlignment="1">
      <alignment/>
    </xf>
    <xf numFmtId="0" fontId="16" fillId="2" borderId="0" xfId="20" applyFont="1" applyFill="1" applyAlignment="1">
      <alignment/>
    </xf>
    <xf numFmtId="0" fontId="17" fillId="2" borderId="0" xfId="0" applyFont="1" applyFill="1" applyBorder="1" applyAlignment="1">
      <alignment/>
    </xf>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xf>
    <xf numFmtId="0" fontId="3" fillId="2" borderId="15" xfId="0" applyFont="1" applyFill="1" applyBorder="1" applyAlignment="1">
      <alignment horizontal="center"/>
    </xf>
    <xf numFmtId="0" fontId="3" fillId="2" borderId="16" xfId="0" applyFont="1" applyFill="1" applyBorder="1" applyAlignment="1">
      <alignment horizontal="center"/>
    </xf>
    <xf numFmtId="164" fontId="3" fillId="2" borderId="17" xfId="0" applyNumberFormat="1" applyFont="1" applyFill="1" applyBorder="1" applyAlignment="1">
      <alignment horizontal="center"/>
    </xf>
    <xf numFmtId="0" fontId="3" fillId="2" borderId="18"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164" fontId="3" fillId="2" borderId="21" xfId="0" applyNumberFormat="1" applyFont="1" applyFill="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0" fontId="3" fillId="2" borderId="24" xfId="0" applyFont="1" applyFill="1" applyBorder="1" applyAlignment="1">
      <alignment horizontal="center"/>
    </xf>
    <xf numFmtId="164" fontId="3" fillId="2" borderId="25" xfId="0" applyNumberFormat="1" applyFont="1" applyFill="1" applyBorder="1" applyAlignment="1">
      <alignment horizontal="center"/>
    </xf>
    <xf numFmtId="0" fontId="3" fillId="2" borderId="26" xfId="0" applyFont="1" applyFill="1" applyBorder="1" applyAlignment="1">
      <alignment horizontal="center"/>
    </xf>
    <xf numFmtId="0" fontId="3" fillId="2" borderId="27" xfId="0" applyFont="1" applyFill="1" applyBorder="1" applyAlignment="1">
      <alignment horizontal="center"/>
    </xf>
    <xf numFmtId="0" fontId="3" fillId="2" borderId="28" xfId="0" applyFont="1" applyFill="1" applyBorder="1" applyAlignment="1">
      <alignment horizontal="center"/>
    </xf>
    <xf numFmtId="164" fontId="3" fillId="2" borderId="29" xfId="0" applyNumberFormat="1" applyFont="1" applyFill="1" applyBorder="1" applyAlignment="1">
      <alignment horizontal="center"/>
    </xf>
    <xf numFmtId="0" fontId="3" fillId="2" borderId="30" xfId="0" applyFont="1" applyFill="1" applyBorder="1" applyAlignment="1">
      <alignment horizontal="center"/>
    </xf>
    <xf numFmtId="0" fontId="3" fillId="2" borderId="0" xfId="0" applyFont="1" applyFill="1" applyBorder="1" applyAlignment="1">
      <alignment/>
    </xf>
    <xf numFmtId="164" fontId="3" fillId="2" borderId="0" xfId="0" applyNumberFormat="1" applyFont="1" applyFill="1" applyBorder="1" applyAlignment="1">
      <alignment horizontal="center"/>
    </xf>
    <xf numFmtId="0" fontId="3" fillId="2" borderId="0" xfId="0" applyFont="1" applyFill="1" applyBorder="1" applyAlignment="1">
      <alignment horizontal="center"/>
    </xf>
    <xf numFmtId="0" fontId="7" fillId="2" borderId="0" xfId="0" applyFont="1" applyFill="1" applyAlignment="1">
      <alignment horizontal="right"/>
    </xf>
    <xf numFmtId="0" fontId="9" fillId="2" borderId="0" xfId="0" applyFont="1" applyFill="1" applyAlignment="1">
      <alignment/>
    </xf>
    <xf numFmtId="0" fontId="6" fillId="0" borderId="0" xfId="0" applyFont="1" applyFill="1" applyAlignment="1">
      <alignment/>
    </xf>
    <xf numFmtId="0" fontId="7" fillId="0" borderId="0" xfId="0" applyFont="1" applyAlignment="1">
      <alignment/>
    </xf>
    <xf numFmtId="0" fontId="8" fillId="0" borderId="0" xfId="0" applyFont="1" applyAlignment="1">
      <alignment/>
    </xf>
    <xf numFmtId="0" fontId="7" fillId="3" borderId="1" xfId="0" applyFont="1" applyFill="1" applyBorder="1" applyAlignment="1">
      <alignment/>
    </xf>
    <xf numFmtId="0" fontId="7" fillId="0" borderId="0" xfId="0" applyFont="1" applyAlignment="1">
      <alignment horizontal="center"/>
    </xf>
    <xf numFmtId="0" fontId="7" fillId="4" borderId="1" xfId="0" applyFont="1" applyFill="1" applyBorder="1" applyAlignment="1">
      <alignment/>
    </xf>
    <xf numFmtId="0" fontId="6" fillId="2" borderId="0" xfId="0" applyFont="1" applyFill="1" applyAlignment="1">
      <alignment/>
    </xf>
    <xf numFmtId="49" fontId="7" fillId="2" borderId="0" xfId="0" applyNumberFormat="1" applyFont="1" applyFill="1" applyAlignment="1">
      <alignment/>
    </xf>
    <xf numFmtId="0" fontId="7" fillId="2" borderId="0" xfId="0" applyFont="1" applyFill="1" applyBorder="1" applyAlignment="1">
      <alignment/>
    </xf>
    <xf numFmtId="49" fontId="6" fillId="2" borderId="0" xfId="0" applyNumberFormat="1" applyFont="1" applyFill="1" applyAlignment="1">
      <alignment/>
    </xf>
    <xf numFmtId="0" fontId="6" fillId="2" borderId="0" xfId="0" applyFont="1" applyFill="1" applyBorder="1" applyAlignment="1">
      <alignment/>
    </xf>
    <xf numFmtId="0" fontId="6" fillId="2" borderId="0" xfId="0" applyFont="1" applyFill="1" applyAlignment="1" quotePrefix="1">
      <alignment/>
    </xf>
    <xf numFmtId="0" fontId="6" fillId="2" borderId="0" xfId="0" applyFont="1" applyFill="1" applyAlignment="1">
      <alignment horizontal="center"/>
    </xf>
    <xf numFmtId="0" fontId="6" fillId="2" borderId="0" xfId="0" applyFont="1" applyFill="1" applyAlignment="1">
      <alignment horizontal="center" vertical="center"/>
    </xf>
    <xf numFmtId="0" fontId="8" fillId="3" borderId="31" xfId="0" applyFont="1" applyFill="1" applyBorder="1" applyAlignment="1">
      <alignment horizontal="center" vertical="center"/>
    </xf>
    <xf numFmtId="0" fontId="8" fillId="3" borderId="32" xfId="0" applyFont="1" applyFill="1" applyBorder="1" applyAlignment="1">
      <alignment horizontal="center" vertical="center"/>
    </xf>
    <xf numFmtId="0" fontId="18" fillId="4" borderId="32"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1" xfId="0" applyFont="1" applyFill="1" applyBorder="1" applyAlignment="1">
      <alignment horizontal="center" vertical="center"/>
    </xf>
    <xf numFmtId="0" fontId="18" fillId="4" borderId="1" xfId="0" applyFont="1" applyFill="1" applyBorder="1" applyAlignment="1">
      <alignment horizontal="center" vertical="center"/>
    </xf>
    <xf numFmtId="0" fontId="18" fillId="4" borderId="9" xfId="0" applyFont="1" applyFill="1" applyBorder="1" applyAlignment="1">
      <alignment horizontal="center" vertical="center"/>
    </xf>
    <xf numFmtId="164" fontId="8" fillId="2" borderId="1" xfId="0" applyNumberFormat="1" applyFont="1" applyFill="1" applyBorder="1" applyAlignment="1">
      <alignment horizontal="center" vertical="center"/>
    </xf>
    <xf numFmtId="164" fontId="7" fillId="2" borderId="1" xfId="0" applyNumberFormat="1" applyFont="1" applyFill="1" applyBorder="1" applyAlignment="1">
      <alignment horizontal="center" vertical="center"/>
    </xf>
    <xf numFmtId="0" fontId="7" fillId="3" borderId="31" xfId="0" applyFont="1" applyFill="1" applyBorder="1" applyAlignment="1">
      <alignment horizontal="center" vertical="center"/>
    </xf>
    <xf numFmtId="0" fontId="7" fillId="3" borderId="32" xfId="0" applyFont="1" applyFill="1" applyBorder="1" applyAlignment="1">
      <alignment horizontal="center" vertical="center"/>
    </xf>
    <xf numFmtId="0" fontId="11" fillId="4" borderId="32"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1" xfId="0" applyFont="1" applyFill="1" applyBorder="1" applyAlignment="1">
      <alignment horizontal="center" vertical="center"/>
    </xf>
    <xf numFmtId="164" fontId="7" fillId="2" borderId="7" xfId="0" applyNumberFormat="1" applyFont="1" applyFill="1" applyBorder="1" applyAlignment="1">
      <alignment horizontal="center" vertical="center"/>
    </xf>
    <xf numFmtId="0" fontId="7" fillId="2" borderId="33" xfId="0" applyFont="1" applyFill="1" applyBorder="1" applyAlignment="1">
      <alignment horizontal="center" vertical="center" textRotation="90"/>
    </xf>
    <xf numFmtId="0" fontId="7" fillId="2" borderId="34" xfId="0" applyFont="1" applyFill="1" applyBorder="1" applyAlignment="1">
      <alignment horizontal="center" vertical="center" textRotation="90"/>
    </xf>
    <xf numFmtId="0" fontId="7" fillId="2" borderId="35" xfId="0" applyFont="1" applyFill="1" applyBorder="1" applyAlignment="1">
      <alignment horizontal="center" vertical="center" textRotation="90"/>
    </xf>
    <xf numFmtId="0" fontId="7" fillId="2" borderId="36" xfId="0" applyFont="1" applyFill="1" applyBorder="1" applyAlignment="1">
      <alignment horizontal="center" vertical="center" textRotation="90"/>
    </xf>
    <xf numFmtId="0" fontId="7" fillId="2" borderId="1" xfId="0" applyFont="1" applyFill="1" applyBorder="1" applyAlignment="1">
      <alignment horizontal="center" vertical="center" textRotation="90"/>
    </xf>
    <xf numFmtId="0" fontId="11" fillId="2" borderId="1" xfId="0" applyFont="1" applyFill="1" applyBorder="1" applyAlignment="1">
      <alignment horizontal="center" vertical="center" textRotation="90"/>
    </xf>
    <xf numFmtId="0" fontId="7" fillId="0" borderId="33" xfId="0" applyFont="1" applyBorder="1" applyAlignment="1">
      <alignment horizontal="center" vertical="center" textRotation="90"/>
    </xf>
    <xf numFmtId="0" fontId="7" fillId="0" borderId="34" xfId="0" applyFont="1" applyBorder="1" applyAlignment="1">
      <alignment horizontal="center" vertical="center" textRotation="90"/>
    </xf>
    <xf numFmtId="0" fontId="7" fillId="0" borderId="35" xfId="0" applyFont="1" applyBorder="1" applyAlignment="1">
      <alignment horizontal="center" vertical="center" textRotation="90"/>
    </xf>
    <xf numFmtId="0" fontId="7" fillId="0" borderId="36" xfId="0" applyFont="1" applyBorder="1" applyAlignment="1">
      <alignment horizontal="center" vertical="center" textRotation="90"/>
    </xf>
    <xf numFmtId="0" fontId="8" fillId="0" borderId="0" xfId="0" applyFont="1" applyAlignment="1">
      <alignment horizontal="center"/>
    </xf>
    <xf numFmtId="16" fontId="7" fillId="0" borderId="37" xfId="0" applyNumberFormat="1" applyFont="1" applyBorder="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164" fontId="8" fillId="0" borderId="1" xfId="0" applyNumberFormat="1" applyFont="1" applyBorder="1" applyAlignment="1">
      <alignment horizontal="center" vertical="center"/>
    </xf>
    <xf numFmtId="164" fontId="7" fillId="0" borderId="1" xfId="0" applyNumberFormat="1" applyFont="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xf>
    <xf numFmtId="0" fontId="8" fillId="2" borderId="0" xfId="0" applyFont="1" applyFill="1" applyAlignment="1">
      <alignment horizontal="center"/>
    </xf>
    <xf numFmtId="0" fontId="7" fillId="0" borderId="33" xfId="0" applyFont="1" applyBorder="1" applyAlignment="1">
      <alignment horizontal="center" vertical="center" textRotation="90" wrapText="1"/>
    </xf>
    <xf numFmtId="0" fontId="7" fillId="0" borderId="34" xfId="0" applyFont="1" applyBorder="1" applyAlignment="1">
      <alignment horizontal="center" vertical="center" textRotation="90" wrapText="1"/>
    </xf>
    <xf numFmtId="0" fontId="7" fillId="0" borderId="35" xfId="0" applyFont="1" applyBorder="1" applyAlignment="1">
      <alignment horizontal="center" vertical="center" textRotation="90" wrapText="1"/>
    </xf>
    <xf numFmtId="0" fontId="7" fillId="0" borderId="36" xfId="0" applyFont="1" applyBorder="1" applyAlignment="1">
      <alignment horizontal="center" vertical="center" textRotation="90" wrapText="1"/>
    </xf>
    <xf numFmtId="0" fontId="8" fillId="0" borderId="0" xfId="0" applyFont="1" applyAlignment="1">
      <alignment horizontal="center" wrapText="1"/>
    </xf>
    <xf numFmtId="0" fontId="8" fillId="3" borderId="31" xfId="0" applyFont="1" applyFill="1" applyBorder="1" applyAlignment="1">
      <alignment horizontal="center"/>
    </xf>
    <xf numFmtId="0" fontId="8" fillId="3" borderId="32" xfId="0" applyFont="1" applyFill="1" applyBorder="1" applyAlignment="1">
      <alignment horizontal="center"/>
    </xf>
    <xf numFmtId="0" fontId="18" fillId="4" borderId="38" xfId="0" applyFont="1" applyFill="1" applyBorder="1" applyAlignment="1">
      <alignment horizontal="center" vertical="center"/>
    </xf>
    <xf numFmtId="0" fontId="8" fillId="3" borderId="5" xfId="0" applyFont="1" applyFill="1" applyBorder="1" applyAlignment="1">
      <alignment horizontal="center"/>
    </xf>
    <xf numFmtId="0" fontId="8" fillId="3" borderId="1" xfId="0" applyFont="1" applyFill="1" applyBorder="1" applyAlignment="1">
      <alignment horizontal="center"/>
    </xf>
    <xf numFmtId="0" fontId="18" fillId="4" borderId="39" xfId="0" applyFont="1" applyFill="1" applyBorder="1" applyAlignment="1">
      <alignment horizontal="center" vertical="center"/>
    </xf>
    <xf numFmtId="0" fontId="8" fillId="3" borderId="39" xfId="0" applyFont="1" applyFill="1" applyBorder="1" applyAlignment="1">
      <alignment horizontal="center"/>
    </xf>
    <xf numFmtId="0" fontId="8" fillId="3" borderId="8" xfId="0" applyFont="1" applyFill="1" applyBorder="1" applyAlignment="1">
      <alignment horizontal="center"/>
    </xf>
    <xf numFmtId="0" fontId="8" fillId="3" borderId="9" xfId="0" applyFont="1" applyFill="1" applyBorder="1" applyAlignment="1">
      <alignment horizontal="center"/>
    </xf>
    <xf numFmtId="0" fontId="8" fillId="3" borderId="40" xfId="0" applyFont="1" applyFill="1" applyBorder="1" applyAlignment="1">
      <alignment horizontal="center"/>
    </xf>
    <xf numFmtId="0" fontId="7" fillId="0" borderId="0" xfId="0" applyFont="1" applyBorder="1" applyAlignment="1">
      <alignment/>
    </xf>
    <xf numFmtId="0" fontId="8" fillId="0" borderId="0" xfId="0" applyFont="1" applyAlignment="1">
      <alignment horizontal="right"/>
    </xf>
    <xf numFmtId="0" fontId="2" fillId="0" borderId="0" xfId="0" applyFont="1" applyAlignment="1">
      <alignment horizontal="center" wrapText="1"/>
    </xf>
    <xf numFmtId="164" fontId="7" fillId="0" borderId="0" xfId="0" applyNumberFormat="1" applyFont="1" applyAlignment="1">
      <alignment/>
    </xf>
    <xf numFmtId="0" fontId="17" fillId="0" borderId="0" xfId="0" applyFont="1" applyAlignment="1">
      <alignment/>
    </xf>
    <xf numFmtId="1" fontId="17" fillId="0" borderId="0" xfId="0" applyNumberFormat="1" applyFont="1" applyAlignment="1">
      <alignment/>
    </xf>
    <xf numFmtId="0" fontId="7" fillId="3" borderId="41" xfId="0" applyFont="1" applyFill="1" applyBorder="1" applyAlignment="1">
      <alignment horizontal="right"/>
    </xf>
    <xf numFmtId="0" fontId="7" fillId="2" borderId="42" xfId="0" applyFont="1" applyFill="1" applyBorder="1" applyAlignment="1">
      <alignment horizontal="right"/>
    </xf>
    <xf numFmtId="0" fontId="7" fillId="3" borderId="42" xfId="0" applyFont="1" applyFill="1" applyBorder="1" applyAlignment="1">
      <alignment horizontal="right"/>
    </xf>
    <xf numFmtId="0" fontId="7" fillId="0" borderId="42" xfId="0" applyFont="1" applyBorder="1" applyAlignment="1">
      <alignment horizontal="right"/>
    </xf>
    <xf numFmtId="0" fontId="7" fillId="2" borderId="43" xfId="0" applyFont="1" applyFill="1" applyBorder="1" applyAlignment="1">
      <alignment horizontal="right"/>
    </xf>
    <xf numFmtId="2" fontId="7" fillId="0" borderId="0" xfId="0" applyNumberFormat="1" applyFont="1" applyBorder="1" applyAlignment="1">
      <alignment horizontal="center"/>
    </xf>
    <xf numFmtId="164" fontId="7" fillId="0" borderId="0" xfId="0" applyNumberFormat="1" applyFont="1" applyBorder="1" applyAlignment="1">
      <alignment/>
    </xf>
    <xf numFmtId="2" fontId="7" fillId="0" borderId="12" xfId="0" applyNumberFormat="1" applyFont="1" applyBorder="1" applyAlignment="1">
      <alignment horizontal="center" vertical="center"/>
    </xf>
    <xf numFmtId="0" fontId="7" fillId="0" borderId="44" xfId="0" applyFont="1" applyBorder="1" applyAlignment="1">
      <alignment/>
    </xf>
    <xf numFmtId="2" fontId="17" fillId="0" borderId="0" xfId="0" applyNumberFormat="1" applyFont="1" applyBorder="1" applyAlignment="1">
      <alignment horizontal="center" vertical="center"/>
    </xf>
    <xf numFmtId="1" fontId="17" fillId="0" borderId="0" xfId="0" applyNumberFormat="1" applyFont="1" applyAlignment="1">
      <alignment horizontal="center" vertical="center"/>
    </xf>
    <xf numFmtId="0" fontId="17" fillId="0" borderId="0" xfId="0" applyFont="1" applyBorder="1" applyAlignment="1">
      <alignment/>
    </xf>
    <xf numFmtId="166" fontId="7" fillId="0" borderId="44" xfId="0" applyNumberFormat="1" applyFont="1" applyBorder="1" applyAlignment="1" applyProtection="1">
      <alignment/>
      <protection locked="0"/>
    </xf>
    <xf numFmtId="166" fontId="7" fillId="0" borderId="0" xfId="0" applyNumberFormat="1" applyFont="1" applyBorder="1" applyAlignment="1" applyProtection="1">
      <alignment/>
      <protection locked="0"/>
    </xf>
    <xf numFmtId="1" fontId="17" fillId="0" borderId="0" xfId="0" applyNumberFormat="1" applyFont="1" applyBorder="1" applyAlignment="1">
      <alignment horizontal="center" vertical="center"/>
    </xf>
    <xf numFmtId="0" fontId="17" fillId="0" borderId="0" xfId="0" applyFont="1" applyBorder="1" applyAlignment="1">
      <alignment/>
    </xf>
    <xf numFmtId="0" fontId="7" fillId="0" borderId="45" xfId="0" applyFont="1" applyBorder="1" applyAlignment="1">
      <alignment horizontal="right"/>
    </xf>
    <xf numFmtId="0" fontId="17" fillId="0" borderId="0" xfId="0" applyFont="1" applyBorder="1" applyAlignment="1">
      <alignment horizontal="right"/>
    </xf>
    <xf numFmtId="0" fontId="7" fillId="0" borderId="46" xfId="0" applyFont="1" applyBorder="1" applyAlignment="1">
      <alignment textRotation="45"/>
    </xf>
    <xf numFmtId="0" fontId="7" fillId="0" borderId="47" xfId="0" applyFont="1" applyBorder="1" applyAlignment="1">
      <alignment horizontal="center" vertical="center" textRotation="90" wrapText="1"/>
    </xf>
    <xf numFmtId="0" fontId="7" fillId="3" borderId="1" xfId="0" applyFont="1" applyFill="1" applyBorder="1" applyAlignment="1">
      <alignment horizontal="right"/>
    </xf>
    <xf numFmtId="1" fontId="7" fillId="3" borderId="1" xfId="0" applyNumberFormat="1" applyFont="1" applyFill="1" applyBorder="1" applyAlignment="1">
      <alignment horizontal="center"/>
    </xf>
    <xf numFmtId="0" fontId="7" fillId="2" borderId="1" xfId="0" applyFont="1" applyFill="1" applyBorder="1" applyAlignment="1">
      <alignment horizontal="right"/>
    </xf>
    <xf numFmtId="1" fontId="7" fillId="2" borderId="1" xfId="0" applyNumberFormat="1" applyFont="1" applyFill="1" applyBorder="1" applyAlignment="1">
      <alignment horizontal="center"/>
    </xf>
    <xf numFmtId="2" fontId="7" fillId="2" borderId="1" xfId="0" applyNumberFormat="1" applyFont="1" applyFill="1" applyBorder="1" applyAlignment="1">
      <alignment horizontal="center"/>
    </xf>
    <xf numFmtId="2" fontId="11" fillId="2" borderId="1" xfId="0" applyNumberFormat="1" applyFont="1" applyFill="1" applyBorder="1" applyAlignment="1">
      <alignment horizontal="center"/>
    </xf>
    <xf numFmtId="0" fontId="7" fillId="0" borderId="1" xfId="0" applyFont="1" applyBorder="1" applyAlignment="1">
      <alignment horizontal="right"/>
    </xf>
    <xf numFmtId="2" fontId="7" fillId="0" borderId="1" xfId="0" applyNumberFormat="1" applyFont="1" applyBorder="1" applyAlignment="1">
      <alignment horizontal="center"/>
    </xf>
    <xf numFmtId="2" fontId="7" fillId="3" borderId="1" xfId="0" applyNumberFormat="1" applyFont="1" applyFill="1" applyBorder="1" applyAlignment="1">
      <alignment horizontal="center"/>
    </xf>
    <xf numFmtId="166" fontId="7" fillId="2" borderId="1" xfId="0" applyNumberFormat="1" applyFont="1" applyFill="1" applyBorder="1" applyAlignment="1">
      <alignment horizontal="center"/>
    </xf>
    <xf numFmtId="1" fontId="8" fillId="0" borderId="0" xfId="0" applyNumberFormat="1" applyFont="1" applyAlignment="1">
      <alignment/>
    </xf>
    <xf numFmtId="165" fontId="8" fillId="0" borderId="0" xfId="0" applyNumberFormat="1" applyFont="1" applyAlignment="1">
      <alignment/>
    </xf>
    <xf numFmtId="0" fontId="8" fillId="0" borderId="0" xfId="0" applyFont="1" applyAlignment="1" applyProtection="1">
      <alignment wrapText="1"/>
      <protection locked="0"/>
    </xf>
    <xf numFmtId="1" fontId="8" fillId="0" borderId="0" xfId="0" applyNumberFormat="1" applyFont="1" applyAlignment="1">
      <alignment horizontal="center"/>
    </xf>
    <xf numFmtId="168" fontId="8" fillId="0" borderId="0" xfId="15" applyNumberFormat="1" applyFont="1" applyAlignment="1">
      <alignment horizontal="center"/>
    </xf>
    <xf numFmtId="0" fontId="8" fillId="0" borderId="0" xfId="0" applyFont="1" applyBorder="1" applyAlignment="1">
      <alignment/>
    </xf>
    <xf numFmtId="168" fontId="7" fillId="3" borderId="1" xfId="15" applyNumberFormat="1" applyFont="1" applyFill="1" applyBorder="1" applyAlignment="1">
      <alignment horizontal="center" vertical="center"/>
    </xf>
    <xf numFmtId="0" fontId="8" fillId="2" borderId="0" xfId="0" applyFont="1" applyFill="1" applyBorder="1" applyAlignment="1">
      <alignment/>
    </xf>
    <xf numFmtId="0" fontId="8" fillId="2" borderId="0" xfId="0" applyFont="1" applyFill="1" applyBorder="1" applyAlignment="1">
      <alignment horizontal="center"/>
    </xf>
    <xf numFmtId="165" fontId="8" fillId="2" borderId="0" xfId="0" applyNumberFormat="1" applyFont="1" applyFill="1" applyBorder="1" applyAlignment="1">
      <alignment horizontal="center"/>
    </xf>
    <xf numFmtId="1" fontId="8" fillId="2" borderId="0" xfId="0" applyNumberFormat="1" applyFont="1" applyFill="1" applyBorder="1" applyAlignment="1">
      <alignment horizontal="center"/>
    </xf>
    <xf numFmtId="168" fontId="8" fillId="2" borderId="0" xfId="15" applyNumberFormat="1" applyFont="1" applyFill="1" applyBorder="1" applyAlignment="1">
      <alignment horizontal="center"/>
    </xf>
    <xf numFmtId="0" fontId="7" fillId="2" borderId="9" xfId="0" applyFont="1" applyFill="1" applyBorder="1" applyAlignment="1" applyProtection="1">
      <alignment horizontal="center" vertical="center" textRotation="90" wrapText="1"/>
      <protection locked="0"/>
    </xf>
    <xf numFmtId="1" fontId="7" fillId="2" borderId="9" xfId="0" applyNumberFormat="1" applyFont="1" applyFill="1" applyBorder="1" applyAlignment="1" applyProtection="1">
      <alignment horizontal="center" vertical="center" textRotation="90" wrapText="1"/>
      <protection locked="0"/>
    </xf>
    <xf numFmtId="168" fontId="7" fillId="2" borderId="9" xfId="15" applyNumberFormat="1" applyFont="1" applyFill="1" applyBorder="1" applyAlignment="1" applyProtection="1">
      <alignment horizontal="center" vertical="center" textRotation="90" wrapText="1"/>
      <protection locked="0"/>
    </xf>
    <xf numFmtId="0" fontId="8" fillId="2" borderId="0" xfId="0" applyFont="1" applyFill="1" applyAlignment="1" applyProtection="1">
      <alignment wrapText="1"/>
      <protection locked="0"/>
    </xf>
    <xf numFmtId="0" fontId="8" fillId="2" borderId="48" xfId="0" applyFont="1" applyFill="1" applyBorder="1" applyAlignment="1">
      <alignment horizontal="center"/>
    </xf>
    <xf numFmtId="1" fontId="8" fillId="2" borderId="48" xfId="0" applyNumberFormat="1" applyFont="1" applyFill="1" applyBorder="1" applyAlignment="1">
      <alignment horizontal="center"/>
    </xf>
    <xf numFmtId="2" fontId="8" fillId="2" borderId="48" xfId="0" applyNumberFormat="1" applyFont="1" applyFill="1" applyBorder="1" applyAlignment="1">
      <alignment horizontal="center"/>
    </xf>
    <xf numFmtId="168" fontId="8" fillId="2" borderId="48" xfId="15" applyNumberFormat="1" applyFont="1" applyFill="1" applyBorder="1" applyAlignment="1">
      <alignment horizontal="center"/>
    </xf>
    <xf numFmtId="0" fontId="8" fillId="2" borderId="1" xfId="0" applyFont="1" applyFill="1" applyBorder="1" applyAlignment="1">
      <alignment horizontal="center"/>
    </xf>
    <xf numFmtId="1" fontId="8" fillId="2" borderId="1" xfId="0" applyNumberFormat="1" applyFont="1" applyFill="1" applyBorder="1" applyAlignment="1">
      <alignment horizontal="center"/>
    </xf>
    <xf numFmtId="2" fontId="8" fillId="2" borderId="1" xfId="0" applyNumberFormat="1" applyFont="1" applyFill="1" applyBorder="1" applyAlignment="1">
      <alignment horizontal="center"/>
    </xf>
    <xf numFmtId="168" fontId="8" fillId="2" borderId="1" xfId="15" applyNumberFormat="1" applyFont="1" applyFill="1" applyBorder="1" applyAlignment="1">
      <alignment horizontal="center"/>
    </xf>
    <xf numFmtId="0" fontId="8" fillId="2" borderId="49" xfId="0" applyFont="1" applyFill="1" applyBorder="1" applyAlignment="1">
      <alignment horizontal="center"/>
    </xf>
    <xf numFmtId="1" fontId="8" fillId="2" borderId="49" xfId="0" applyNumberFormat="1" applyFont="1" applyFill="1" applyBorder="1" applyAlignment="1">
      <alignment horizontal="center"/>
    </xf>
    <xf numFmtId="2" fontId="8" fillId="2" borderId="49" xfId="0" applyNumberFormat="1" applyFont="1" applyFill="1" applyBorder="1" applyAlignment="1">
      <alignment horizontal="center"/>
    </xf>
    <xf numFmtId="168" fontId="8" fillId="2" borderId="49" xfId="15" applyNumberFormat="1" applyFont="1" applyFill="1" applyBorder="1" applyAlignment="1">
      <alignment horizontal="center"/>
    </xf>
    <xf numFmtId="0" fontId="8" fillId="2" borderId="0" xfId="0" applyFont="1" applyFill="1" applyAlignment="1">
      <alignment horizontal="right"/>
    </xf>
    <xf numFmtId="1" fontId="8" fillId="2" borderId="0" xfId="0" applyNumberFormat="1" applyFont="1" applyFill="1" applyAlignment="1">
      <alignment horizontal="center"/>
    </xf>
    <xf numFmtId="168" fontId="8" fillId="2" borderId="0" xfId="15" applyNumberFormat="1" applyFont="1" applyFill="1" applyAlignment="1">
      <alignment horizontal="center"/>
    </xf>
    <xf numFmtId="0" fontId="7" fillId="2" borderId="50" xfId="0" applyFont="1" applyFill="1" applyBorder="1" applyAlignment="1">
      <alignment horizontal="center"/>
    </xf>
    <xf numFmtId="0" fontId="7" fillId="2" borderId="51" xfId="0" applyFont="1" applyFill="1" applyBorder="1" applyAlignment="1">
      <alignment horizontal="center"/>
    </xf>
    <xf numFmtId="0" fontId="7" fillId="2" borderId="52" xfId="0" applyFont="1" applyFill="1" applyBorder="1" applyAlignment="1">
      <alignment horizontal="center"/>
    </xf>
    <xf numFmtId="0" fontId="22" fillId="2" borderId="9" xfId="0" applyFont="1" applyFill="1" applyBorder="1" applyAlignment="1" applyProtection="1">
      <alignment horizontal="center" wrapText="1"/>
      <protection locked="0"/>
    </xf>
    <xf numFmtId="168" fontId="13" fillId="2" borderId="9" xfId="15" applyNumberFormat="1" applyFont="1" applyFill="1" applyBorder="1" applyAlignment="1" applyProtection="1">
      <alignment horizontal="center" vertical="center" textRotation="90" wrapText="1"/>
      <protection locked="0"/>
    </xf>
    <xf numFmtId="168" fontId="13" fillId="2" borderId="48" xfId="15" applyNumberFormat="1" applyFont="1" applyFill="1" applyBorder="1" applyAlignment="1">
      <alignment horizontal="center"/>
    </xf>
    <xf numFmtId="168" fontId="13" fillId="2" borderId="1" xfId="15" applyNumberFormat="1" applyFont="1" applyFill="1" applyBorder="1" applyAlignment="1">
      <alignment horizontal="center"/>
    </xf>
    <xf numFmtId="168" fontId="13" fillId="2" borderId="49" xfId="15" applyNumberFormat="1" applyFont="1" applyFill="1" applyBorder="1" applyAlignment="1">
      <alignment horizontal="center"/>
    </xf>
    <xf numFmtId="168" fontId="13" fillId="2" borderId="0" xfId="15" applyNumberFormat="1" applyFont="1" applyFill="1" applyBorder="1" applyAlignment="1">
      <alignment horizontal="center"/>
    </xf>
    <xf numFmtId="165" fontId="13" fillId="2" borderId="0" xfId="0" applyNumberFormat="1" applyFont="1" applyFill="1" applyBorder="1" applyAlignment="1">
      <alignment horizontal="center"/>
    </xf>
    <xf numFmtId="0" fontId="13" fillId="2" borderId="0" xfId="0" applyFont="1" applyFill="1" applyBorder="1" applyAlignment="1">
      <alignment horizontal="center"/>
    </xf>
    <xf numFmtId="0" fontId="13" fillId="2" borderId="9" xfId="0" applyFont="1" applyFill="1" applyBorder="1" applyAlignment="1" applyProtection="1">
      <alignment horizontal="center" vertical="center" textRotation="90" wrapText="1"/>
      <protection locked="0"/>
    </xf>
    <xf numFmtId="165" fontId="13" fillId="2" borderId="48" xfId="0" applyNumberFormat="1" applyFont="1" applyFill="1" applyBorder="1" applyAlignment="1">
      <alignment horizontal="center"/>
    </xf>
    <xf numFmtId="1" fontId="13" fillId="2" borderId="53" xfId="0" applyNumberFormat="1" applyFont="1" applyFill="1" applyBorder="1" applyAlignment="1">
      <alignment horizontal="center"/>
    </xf>
    <xf numFmtId="165" fontId="13" fillId="2" borderId="1" xfId="0" applyNumberFormat="1" applyFont="1" applyFill="1" applyBorder="1" applyAlignment="1">
      <alignment horizontal="center"/>
    </xf>
    <xf numFmtId="1" fontId="13" fillId="2" borderId="54" xfId="0" applyNumberFormat="1" applyFont="1" applyFill="1" applyBorder="1" applyAlignment="1">
      <alignment horizontal="center"/>
    </xf>
    <xf numFmtId="165" fontId="13" fillId="2" borderId="49" xfId="0" applyNumberFormat="1" applyFont="1" applyFill="1" applyBorder="1" applyAlignment="1">
      <alignment horizontal="center"/>
    </xf>
    <xf numFmtId="1" fontId="13" fillId="2" borderId="55" xfId="0" applyNumberFormat="1" applyFont="1" applyFill="1" applyBorder="1" applyAlignment="1">
      <alignment horizontal="center"/>
    </xf>
    <xf numFmtId="168" fontId="13" fillId="2" borderId="0" xfId="15" applyNumberFormat="1" applyFont="1" applyFill="1" applyAlignment="1">
      <alignment horizontal="center"/>
    </xf>
    <xf numFmtId="0" fontId="13" fillId="2" borderId="0" xfId="0" applyFont="1" applyFill="1" applyAlignment="1">
      <alignment horizontal="center"/>
    </xf>
    <xf numFmtId="1" fontId="13" fillId="2" borderId="0" xfId="0" applyNumberFormat="1" applyFont="1" applyFill="1" applyAlignment="1">
      <alignment horizontal="center"/>
    </xf>
    <xf numFmtId="168" fontId="13" fillId="0" borderId="0" xfId="15" applyNumberFormat="1" applyFont="1" applyAlignment="1">
      <alignment horizontal="center"/>
    </xf>
    <xf numFmtId="1" fontId="13" fillId="0" borderId="0" xfId="0" applyNumberFormat="1" applyFont="1" applyAlignment="1">
      <alignment horizontal="center"/>
    </xf>
    <xf numFmtId="0" fontId="13" fillId="0" borderId="0" xfId="0" applyFont="1" applyAlignment="1">
      <alignment horizontal="center"/>
    </xf>
    <xf numFmtId="0" fontId="7" fillId="5" borderId="56" xfId="0" applyFont="1" applyFill="1" applyBorder="1" applyAlignment="1">
      <alignment horizontal="center" vertical="center"/>
    </xf>
    <xf numFmtId="0" fontId="7" fillId="2" borderId="0" xfId="0" applyFont="1" applyFill="1" applyBorder="1" applyAlignment="1">
      <alignment horizontal="center"/>
    </xf>
    <xf numFmtId="0" fontId="1" fillId="2" borderId="0" xfId="0" applyFont="1" applyFill="1" applyAlignment="1">
      <alignment/>
    </xf>
    <xf numFmtId="0" fontId="2" fillId="2" borderId="0" xfId="0" applyFont="1" applyFill="1" applyAlignment="1">
      <alignment horizontal="center" wrapText="1"/>
    </xf>
    <xf numFmtId="0" fontId="2" fillId="2" borderId="0" xfId="0" applyFont="1" applyFill="1" applyAlignment="1">
      <alignment horizontal="center" vertical="center"/>
    </xf>
    <xf numFmtId="0" fontId="7" fillId="2" borderId="0" xfId="0" applyFont="1" applyFill="1" applyAlignment="1">
      <alignment horizontal="left"/>
    </xf>
    <xf numFmtId="0" fontId="10" fillId="2" borderId="0" xfId="0" applyFont="1" applyFill="1" applyAlignment="1">
      <alignment horizontal="left"/>
    </xf>
    <xf numFmtId="0" fontId="8" fillId="4" borderId="1" xfId="0" applyFont="1" applyFill="1" applyBorder="1" applyAlignment="1">
      <alignment horizontal="center" vertical="center"/>
    </xf>
    <xf numFmtId="0" fontId="8" fillId="0" borderId="0"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xf>
    <xf numFmtId="0" fontId="7" fillId="0" borderId="1" xfId="0" applyFont="1" applyFill="1" applyBorder="1" applyAlignment="1">
      <alignment/>
    </xf>
    <xf numFmtId="49" fontId="7" fillId="0" borderId="0" xfId="0" applyNumberFormat="1" applyFont="1" applyFill="1" applyBorder="1" applyAlignment="1">
      <alignment/>
    </xf>
    <xf numFmtId="0" fontId="7" fillId="0" borderId="0" xfId="0" applyFont="1" applyFill="1" applyBorder="1" applyAlignment="1" quotePrefix="1">
      <alignment/>
    </xf>
    <xf numFmtId="49" fontId="6" fillId="0" borderId="0" xfId="0" applyNumberFormat="1" applyFont="1" applyFill="1" applyBorder="1" applyAlignment="1">
      <alignment/>
    </xf>
    <xf numFmtId="0" fontId="6" fillId="0" borderId="0" xfId="0" applyFont="1" applyFill="1" applyBorder="1" applyAlignment="1" quotePrefix="1">
      <alignment/>
    </xf>
    <xf numFmtId="0" fontId="8" fillId="0" borderId="0" xfId="0" applyFont="1" applyFill="1" applyAlignment="1">
      <alignment/>
    </xf>
    <xf numFmtId="0" fontId="7" fillId="0" borderId="0" xfId="0" applyFont="1" applyFill="1" applyAlignment="1">
      <alignment/>
    </xf>
    <xf numFmtId="0" fontId="24" fillId="0" borderId="0" xfId="0" applyFont="1" applyFill="1" applyAlignment="1">
      <alignment/>
    </xf>
    <xf numFmtId="0" fontId="25" fillId="0" borderId="0" xfId="0" applyFont="1" applyFill="1" applyAlignment="1">
      <alignment/>
    </xf>
    <xf numFmtId="49" fontId="7" fillId="0" borderId="0" xfId="0" applyNumberFormat="1" applyFont="1" applyFill="1" applyAlignment="1">
      <alignment/>
    </xf>
    <xf numFmtId="0" fontId="7" fillId="0" borderId="0" xfId="0" applyFont="1" applyFill="1" applyAlignment="1" quotePrefix="1">
      <alignment/>
    </xf>
    <xf numFmtId="49" fontId="25" fillId="0" borderId="0" xfId="0" applyNumberFormat="1" applyFont="1" applyFill="1" applyAlignment="1">
      <alignment/>
    </xf>
    <xf numFmtId="0" fontId="6" fillId="0" borderId="0" xfId="0" applyFont="1" applyFill="1" applyAlignment="1" quotePrefix="1">
      <alignment/>
    </xf>
    <xf numFmtId="49" fontId="6" fillId="0" borderId="0" xfId="0" applyNumberFormat="1" applyFont="1" applyFill="1" applyAlignment="1">
      <alignment/>
    </xf>
    <xf numFmtId="0" fontId="1" fillId="0" borderId="0" xfId="0" applyFont="1" applyAlignment="1">
      <alignment horizontal="center" vertical="center"/>
    </xf>
    <xf numFmtId="0" fontId="26" fillId="2" borderId="0" xfId="0" applyFont="1" applyFill="1" applyAlignment="1">
      <alignment horizontal="center" vertical="center"/>
    </xf>
    <xf numFmtId="0" fontId="1" fillId="2" borderId="0" xfId="0" applyFont="1" applyFill="1" applyAlignment="1">
      <alignment horizontal="center" vertical="center"/>
    </xf>
    <xf numFmtId="0" fontId="26" fillId="2" borderId="0" xfId="0" applyFont="1" applyFill="1" applyAlignment="1">
      <alignment/>
    </xf>
    <xf numFmtId="0" fontId="26" fillId="0" borderId="0" xfId="0" applyFont="1" applyAlignment="1">
      <alignment/>
    </xf>
    <xf numFmtId="0" fontId="27" fillId="2" borderId="0" xfId="0" applyFont="1" applyFill="1" applyAlignment="1">
      <alignment/>
    </xf>
    <xf numFmtId="0" fontId="27" fillId="0" borderId="0" xfId="0" applyFont="1" applyFill="1" applyAlignment="1">
      <alignment/>
    </xf>
    <xf numFmtId="0" fontId="27" fillId="0" borderId="0" xfId="0" applyFont="1" applyAlignment="1">
      <alignment/>
    </xf>
    <xf numFmtId="164" fontId="28" fillId="2" borderId="1" xfId="0" applyNumberFormat="1" applyFont="1" applyFill="1" applyBorder="1" applyAlignment="1">
      <alignment horizontal="center" vertical="center"/>
    </xf>
    <xf numFmtId="164" fontId="28" fillId="2" borderId="7" xfId="0" applyNumberFormat="1" applyFont="1" applyFill="1" applyBorder="1" applyAlignment="1">
      <alignment horizontal="center" vertical="center"/>
    </xf>
    <xf numFmtId="0" fontId="31" fillId="0" borderId="0" xfId="0" applyFont="1" applyAlignment="1">
      <alignment horizontal="center" vertical="center"/>
    </xf>
    <xf numFmtId="0" fontId="31" fillId="0" borderId="0" xfId="0" applyFont="1" applyAlignment="1">
      <alignment/>
    </xf>
    <xf numFmtId="0" fontId="28" fillId="0" borderId="57" xfId="0" applyFont="1" applyBorder="1" applyAlignment="1">
      <alignment horizontal="center" vertical="center" textRotation="90" wrapText="1"/>
    </xf>
    <xf numFmtId="164" fontId="28" fillId="0" borderId="58" xfId="0" applyNumberFormat="1" applyFont="1" applyBorder="1" applyAlignment="1">
      <alignment horizontal="center" vertical="center"/>
    </xf>
    <xf numFmtId="164" fontId="28" fillId="0" borderId="59" xfId="0" applyNumberFormat="1" applyFont="1" applyBorder="1" applyAlignment="1">
      <alignment horizontal="center" vertical="center"/>
    </xf>
    <xf numFmtId="164" fontId="28" fillId="0" borderId="60" xfId="0" applyNumberFormat="1" applyFont="1" applyBorder="1" applyAlignment="1">
      <alignment horizontal="center" vertical="center"/>
    </xf>
    <xf numFmtId="164" fontId="28" fillId="6" borderId="1" xfId="0" applyNumberFormat="1" applyFont="1" applyFill="1" applyBorder="1" applyAlignment="1">
      <alignment horizontal="center" vertical="center"/>
    </xf>
    <xf numFmtId="0" fontId="28" fillId="2" borderId="0" xfId="0" applyFont="1" applyFill="1" applyAlignment="1">
      <alignment/>
    </xf>
    <xf numFmtId="164" fontId="28" fillId="0" borderId="1" xfId="0" applyNumberFormat="1" applyFont="1" applyBorder="1" applyAlignment="1">
      <alignment horizontal="center" vertical="center"/>
    </xf>
    <xf numFmtId="0" fontId="30" fillId="2" borderId="0" xfId="0" applyFont="1" applyFill="1" applyAlignment="1">
      <alignment/>
    </xf>
    <xf numFmtId="0" fontId="30" fillId="0" borderId="0" xfId="0" applyFont="1" applyAlignment="1">
      <alignment/>
    </xf>
    <xf numFmtId="0" fontId="28" fillId="0" borderId="57" xfId="0" applyFont="1" applyBorder="1" applyAlignment="1">
      <alignment horizontal="center" vertical="center" textRotation="90"/>
    </xf>
    <xf numFmtId="2" fontId="7" fillId="0" borderId="0" xfId="0" applyNumberFormat="1" applyFont="1" applyAlignment="1">
      <alignment/>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Alignment="1">
      <alignment horizontal="center"/>
    </xf>
    <xf numFmtId="164" fontId="2" fillId="0" borderId="0" xfId="0" applyNumberFormat="1" applyFont="1" applyAlignment="1">
      <alignment/>
    </xf>
    <xf numFmtId="0" fontId="32" fillId="2" borderId="0" xfId="0" applyFont="1" applyFill="1" applyAlignment="1">
      <alignment horizontal="center" vertical="center"/>
    </xf>
    <xf numFmtId="0" fontId="32" fillId="2" borderId="0" xfId="0" applyFont="1" applyFill="1" applyAlignment="1">
      <alignment/>
    </xf>
    <xf numFmtId="0" fontId="32" fillId="0" borderId="0" xfId="0" applyFont="1" applyAlignment="1">
      <alignment/>
    </xf>
    <xf numFmtId="0" fontId="29" fillId="2" borderId="14" xfId="0" applyFont="1" applyFill="1" applyBorder="1" applyAlignment="1">
      <alignment horizontal="center" vertical="center" textRotation="90"/>
    </xf>
    <xf numFmtId="164" fontId="28" fillId="2" borderId="61" xfId="0" applyNumberFormat="1" applyFont="1" applyFill="1" applyBorder="1" applyAlignment="1">
      <alignment horizontal="center" vertical="center"/>
    </xf>
    <xf numFmtId="164" fontId="8" fillId="2" borderId="7" xfId="0" applyNumberFormat="1" applyFont="1" applyFill="1" applyBorder="1" applyAlignment="1">
      <alignment horizontal="center" vertical="center"/>
    </xf>
    <xf numFmtId="164" fontId="28" fillId="0" borderId="7" xfId="0" applyNumberFormat="1" applyFont="1" applyBorder="1" applyAlignment="1">
      <alignment horizontal="center" vertical="center"/>
    </xf>
    <xf numFmtId="164" fontId="28" fillId="0" borderId="61" xfId="0" applyNumberFormat="1" applyFont="1" applyBorder="1" applyAlignment="1">
      <alignment horizontal="center" vertical="center"/>
    </xf>
    <xf numFmtId="0" fontId="28" fillId="0" borderId="62" xfId="0" applyFont="1" applyBorder="1" applyAlignment="1">
      <alignment horizontal="center" vertical="center"/>
    </xf>
    <xf numFmtId="0" fontId="29" fillId="0" borderId="62" xfId="0" applyFont="1" applyBorder="1" applyAlignment="1">
      <alignment horizontal="center" vertical="center"/>
    </xf>
    <xf numFmtId="0" fontId="11" fillId="0" borderId="0" xfId="0" applyFont="1" applyAlignment="1">
      <alignment/>
    </xf>
    <xf numFmtId="16" fontId="7" fillId="0" borderId="63" xfId="0" applyNumberFormat="1" applyFont="1" applyBorder="1" applyAlignment="1">
      <alignment horizontal="center" vertical="center"/>
    </xf>
    <xf numFmtId="16" fontId="7" fillId="0" borderId="40" xfId="0" applyNumberFormat="1" applyFont="1" applyBorder="1" applyAlignment="1">
      <alignment horizontal="center" vertical="center"/>
    </xf>
    <xf numFmtId="0" fontId="10" fillId="2" borderId="0" xfId="0" applyFont="1" applyFill="1" applyAlignment="1">
      <alignment/>
    </xf>
    <xf numFmtId="0" fontId="7" fillId="2" borderId="3" xfId="0" applyFont="1" applyFill="1" applyBorder="1" applyAlignment="1">
      <alignment horizontal="center" vertical="center"/>
    </xf>
    <xf numFmtId="0" fontId="7" fillId="0" borderId="3" xfId="0" applyFont="1" applyBorder="1" applyAlignment="1">
      <alignment horizontal="center" vertical="center"/>
    </xf>
    <xf numFmtId="164" fontId="7" fillId="0" borderId="7" xfId="0" applyNumberFormat="1" applyFont="1" applyBorder="1" applyAlignment="1">
      <alignment horizontal="center" vertical="center"/>
    </xf>
    <xf numFmtId="0" fontId="7" fillId="2" borderId="32" xfId="0" applyFont="1" applyFill="1" applyBorder="1" applyAlignment="1">
      <alignment horizontal="center" vertical="center"/>
    </xf>
    <xf numFmtId="0" fontId="7" fillId="0" borderId="32" xfId="0" applyFont="1" applyBorder="1" applyAlignment="1">
      <alignment horizontal="center" vertical="center"/>
    </xf>
    <xf numFmtId="0" fontId="7" fillId="0" borderId="64" xfId="0" applyFont="1" applyBorder="1" applyAlignment="1">
      <alignment horizontal="center" vertical="center"/>
    </xf>
    <xf numFmtId="0" fontId="7" fillId="0" borderId="31" xfId="0" applyFont="1" applyBorder="1" applyAlignment="1">
      <alignment horizontal="center" vertical="center"/>
    </xf>
    <xf numFmtId="0" fontId="7" fillId="0" borderId="65" xfId="0" applyFont="1" applyBorder="1" applyAlignment="1">
      <alignment horizontal="center" vertical="center" textRotation="90" wrapText="1"/>
    </xf>
    <xf numFmtId="0" fontId="7" fillId="0" borderId="66" xfId="0" applyFont="1" applyBorder="1" applyAlignment="1">
      <alignment horizontal="center" vertical="center" textRotation="90" wrapText="1"/>
    </xf>
    <xf numFmtId="0" fontId="7" fillId="0" borderId="67" xfId="0" applyFont="1" applyBorder="1" applyAlignment="1">
      <alignment horizontal="center" vertical="center" textRotation="90" wrapText="1"/>
    </xf>
    <xf numFmtId="0" fontId="7" fillId="0" borderId="68" xfId="0" applyFont="1" applyBorder="1" applyAlignment="1">
      <alignment horizontal="center" vertical="center" textRotation="90" wrapText="1"/>
    </xf>
    <xf numFmtId="0" fontId="28" fillId="0" borderId="69" xfId="0" applyFont="1" applyBorder="1" applyAlignment="1">
      <alignment horizontal="center" vertical="center" textRotation="90" wrapText="1"/>
    </xf>
    <xf numFmtId="0" fontId="8" fillId="3" borderId="70" xfId="0" applyFont="1" applyFill="1" applyBorder="1" applyAlignment="1">
      <alignment horizontal="center"/>
    </xf>
    <xf numFmtId="0" fontId="8" fillId="3" borderId="62" xfId="0" applyFont="1" applyFill="1" applyBorder="1" applyAlignment="1">
      <alignment horizontal="center"/>
    </xf>
    <xf numFmtId="0" fontId="18" fillId="4" borderId="62" xfId="0" applyFont="1" applyFill="1" applyBorder="1" applyAlignment="1">
      <alignment horizontal="center" vertical="center"/>
    </xf>
    <xf numFmtId="0" fontId="8" fillId="3" borderId="71" xfId="0" applyFont="1" applyFill="1" applyBorder="1" applyAlignment="1">
      <alignment horizontal="center"/>
    </xf>
    <xf numFmtId="0" fontId="7" fillId="0" borderId="70" xfId="0" applyFont="1" applyBorder="1" applyAlignment="1">
      <alignment horizontal="center" vertical="center"/>
    </xf>
    <xf numFmtId="16" fontId="7" fillId="0" borderId="71" xfId="0" applyNumberFormat="1" applyFont="1" applyBorder="1" applyAlignment="1">
      <alignment horizontal="center" vertical="center"/>
    </xf>
    <xf numFmtId="164" fontId="28" fillId="6" borderId="72" xfId="0" applyNumberFormat="1" applyFont="1" applyFill="1" applyBorder="1" applyAlignment="1">
      <alignment horizontal="center" vertical="center"/>
    </xf>
    <xf numFmtId="0" fontId="28" fillId="0" borderId="73" xfId="0" applyFont="1" applyBorder="1" applyAlignment="1">
      <alignment horizontal="center" vertical="center"/>
    </xf>
    <xf numFmtId="164" fontId="28" fillId="0" borderId="74" xfId="0" applyNumberFormat="1" applyFont="1" applyBorder="1" applyAlignment="1">
      <alignment horizontal="center" vertical="center"/>
    </xf>
    <xf numFmtId="0" fontId="28" fillId="2" borderId="73" xfId="0" applyFont="1" applyFill="1" applyBorder="1" applyAlignment="1">
      <alignment horizontal="center" vertical="center"/>
    </xf>
    <xf numFmtId="164" fontId="28" fillId="2" borderId="74" xfId="0" applyNumberFormat="1" applyFont="1" applyFill="1" applyBorder="1" applyAlignment="1">
      <alignment horizontal="center" vertical="center"/>
    </xf>
    <xf numFmtId="164" fontId="28" fillId="6" borderId="75" xfId="0" applyNumberFormat="1" applyFont="1" applyFill="1" applyBorder="1" applyAlignment="1">
      <alignment horizontal="center" vertical="center"/>
    </xf>
    <xf numFmtId="0" fontId="8" fillId="3" borderId="70" xfId="0" applyFont="1" applyFill="1" applyBorder="1" applyAlignment="1">
      <alignment horizontal="center" vertical="center"/>
    </xf>
    <xf numFmtId="0" fontId="8" fillId="3" borderId="62" xfId="0" applyFont="1" applyFill="1" applyBorder="1" applyAlignment="1">
      <alignment horizontal="center" vertical="center"/>
    </xf>
    <xf numFmtId="164" fontId="8" fillId="0" borderId="7" xfId="0" applyNumberFormat="1" applyFont="1" applyBorder="1" applyAlignment="1">
      <alignment horizontal="center" vertical="center"/>
    </xf>
    <xf numFmtId="0" fontId="28" fillId="2" borderId="47" xfId="0" applyFont="1" applyFill="1" applyBorder="1" applyAlignment="1">
      <alignment horizontal="center" vertical="center" textRotation="90"/>
    </xf>
    <xf numFmtId="0" fontId="7" fillId="2" borderId="4" xfId="0" applyFont="1" applyFill="1" applyBorder="1" applyAlignment="1">
      <alignment horizontal="center" vertical="center"/>
    </xf>
    <xf numFmtId="0" fontId="18" fillId="4" borderId="64" xfId="0" applyFont="1" applyFill="1" applyBorder="1" applyAlignment="1">
      <alignment horizontal="center" vertical="center"/>
    </xf>
    <xf numFmtId="0" fontId="18" fillId="4" borderId="7"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76" xfId="0" applyFont="1" applyFill="1" applyBorder="1" applyAlignment="1">
      <alignment horizontal="center" vertical="center"/>
    </xf>
    <xf numFmtId="164" fontId="28" fillId="0" borderId="77" xfId="0" applyNumberFormat="1" applyFont="1" applyBorder="1" applyAlignment="1">
      <alignment horizontal="center" vertical="center"/>
    </xf>
    <xf numFmtId="0" fontId="11" fillId="4" borderId="64" xfId="0" applyFont="1" applyFill="1" applyBorder="1" applyAlignment="1">
      <alignment horizontal="center" vertical="center"/>
    </xf>
    <xf numFmtId="0" fontId="7" fillId="3" borderId="7" xfId="0" applyFont="1" applyFill="1" applyBorder="1" applyAlignment="1">
      <alignment horizontal="center" vertical="center"/>
    </xf>
    <xf numFmtId="164" fontId="29" fillId="6" borderId="3" xfId="0" applyNumberFormat="1" applyFont="1" applyFill="1" applyBorder="1" applyAlignment="1">
      <alignment horizontal="center" vertical="center"/>
    </xf>
    <xf numFmtId="164" fontId="29" fillId="0" borderId="58" xfId="0" applyNumberFormat="1" applyFont="1" applyBorder="1" applyAlignment="1">
      <alignment horizontal="center" vertical="center"/>
    </xf>
    <xf numFmtId="164" fontId="29" fillId="0" borderId="59" xfId="0" applyNumberFormat="1" applyFont="1" applyBorder="1" applyAlignment="1">
      <alignment horizontal="center" vertical="center"/>
    </xf>
    <xf numFmtId="164" fontId="29" fillId="0" borderId="77" xfId="0" applyNumberFormat="1" applyFont="1" applyBorder="1" applyAlignment="1">
      <alignment horizontal="center" vertical="center"/>
    </xf>
    <xf numFmtId="0" fontId="7" fillId="3" borderId="70" xfId="0" applyFont="1" applyFill="1" applyBorder="1" applyAlignment="1">
      <alignment horizontal="center" vertical="center"/>
    </xf>
    <xf numFmtId="0" fontId="7" fillId="3" borderId="62" xfId="0" applyFont="1" applyFill="1" applyBorder="1" applyAlignment="1">
      <alignment horizontal="center" vertical="center"/>
    </xf>
    <xf numFmtId="0" fontId="11" fillId="4" borderId="62" xfId="0" applyFont="1" applyFill="1" applyBorder="1" applyAlignment="1">
      <alignment horizontal="center" vertical="center"/>
    </xf>
    <xf numFmtId="0" fontId="7" fillId="3" borderId="76" xfId="0" applyFont="1" applyFill="1" applyBorder="1" applyAlignment="1">
      <alignment horizontal="center" vertical="center"/>
    </xf>
    <xf numFmtId="0" fontId="7" fillId="0" borderId="0" xfId="0" applyFont="1" applyAlignment="1">
      <alignment horizontal="left"/>
    </xf>
    <xf numFmtId="0" fontId="7" fillId="0" borderId="0" xfId="0" applyFont="1" applyFill="1" applyBorder="1" applyAlignment="1">
      <alignment horizontal="center"/>
    </xf>
    <xf numFmtId="0" fontId="34" fillId="2" borderId="0" xfId="0" applyFont="1" applyFill="1" applyAlignment="1">
      <alignment/>
    </xf>
    <xf numFmtId="0" fontId="7" fillId="2" borderId="0" xfId="0" applyFont="1" applyFill="1" applyAlignment="1">
      <alignment horizontal="center"/>
    </xf>
    <xf numFmtId="0" fontId="10" fillId="2" borderId="0" xfId="0" applyFont="1" applyFill="1" applyAlignment="1">
      <alignment horizontal="center"/>
    </xf>
    <xf numFmtId="0" fontId="13" fillId="2" borderId="1" xfId="0" applyFont="1" applyFill="1" applyBorder="1" applyAlignment="1">
      <alignment horizontal="right" vertical="center"/>
    </xf>
    <xf numFmtId="0" fontId="7" fillId="2" borderId="4" xfId="0" applyFont="1" applyFill="1" applyBorder="1" applyAlignment="1">
      <alignment horizontal="right" vertical="center"/>
    </xf>
    <xf numFmtId="0" fontId="7" fillId="2" borderId="78" xfId="0" applyFont="1" applyFill="1" applyBorder="1" applyAlignment="1">
      <alignment horizontal="right" vertical="center"/>
    </xf>
    <xf numFmtId="0" fontId="7" fillId="2" borderId="7" xfId="0" applyFont="1" applyFill="1" applyBorder="1" applyAlignment="1">
      <alignment horizontal="right" vertical="center"/>
    </xf>
    <xf numFmtId="0" fontId="7" fillId="2" borderId="79" xfId="0" applyFont="1" applyFill="1" applyBorder="1" applyAlignment="1">
      <alignment horizontal="right" vertical="center"/>
    </xf>
    <xf numFmtId="0" fontId="28" fillId="2" borderId="7" xfId="0" applyFont="1" applyFill="1" applyBorder="1" applyAlignment="1">
      <alignment horizontal="right" vertical="center"/>
    </xf>
    <xf numFmtId="0" fontId="28" fillId="2" borderId="79" xfId="0" applyFont="1" applyFill="1" applyBorder="1" applyAlignment="1">
      <alignment horizontal="right" vertical="center"/>
    </xf>
    <xf numFmtId="0" fontId="7" fillId="2" borderId="3" xfId="0" applyFont="1" applyFill="1" applyBorder="1" applyAlignment="1">
      <alignment horizontal="right" vertical="center"/>
    </xf>
    <xf numFmtId="0" fontId="7" fillId="2" borderId="1" xfId="0" applyFont="1" applyFill="1" applyBorder="1" applyAlignment="1">
      <alignment horizontal="right" vertical="center"/>
    </xf>
    <xf numFmtId="0" fontId="28" fillId="2" borderId="1" xfId="0" applyFont="1" applyFill="1" applyBorder="1" applyAlignment="1">
      <alignment horizontal="right" vertical="center"/>
    </xf>
    <xf numFmtId="0" fontId="33" fillId="2" borderId="1" xfId="0" applyFont="1" applyFill="1" applyBorder="1" applyAlignment="1">
      <alignment horizontal="right" vertical="center"/>
    </xf>
    <xf numFmtId="0" fontId="7" fillId="2" borderId="32" xfId="0" applyFont="1" applyFill="1" applyBorder="1" applyAlignment="1">
      <alignment horizontal="right" vertical="center"/>
    </xf>
    <xf numFmtId="0" fontId="7" fillId="2" borderId="0" xfId="0" applyFont="1" applyFill="1" applyAlignment="1">
      <alignment horizontal="right"/>
    </xf>
    <xf numFmtId="0" fontId="7" fillId="2" borderId="46" xfId="0" applyFont="1" applyFill="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27</xdr:row>
      <xdr:rowOff>0</xdr:rowOff>
    </xdr:from>
    <xdr:to>
      <xdr:col>12</xdr:col>
      <xdr:colOff>114300</xdr:colOff>
      <xdr:row>48</xdr:row>
      <xdr:rowOff>142875</xdr:rowOff>
    </xdr:to>
    <xdr:sp>
      <xdr:nvSpPr>
        <xdr:cNvPr id="1" name="TextBox 1"/>
        <xdr:cNvSpPr txBox="1">
          <a:spLocks noChangeArrowheads="1"/>
        </xdr:cNvSpPr>
      </xdr:nvSpPr>
      <xdr:spPr>
        <a:xfrm>
          <a:off x="1581150" y="7743825"/>
          <a:ext cx="7381875" cy="35433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Formulas:
Week Total (See answer in column AJ, Row 12, ie.  Swiss Chard):  C6*C$22+D6*D$22+E6*E$22+F6*F$22+G6*G$22+H6*H$22+I6*I$22+J6*J$22+K6*K$22+L6*L$22+M6*M$22+N6*N$22+O6*O$22+P6*P$22+Q6*Q$22+R6*R$22+S6*S$22+T6*T$22+U6*U$22+V6*V$22+W6*W$22+Y6*Y$22+Z6*Z$22+X6*X$22+AA6*AA$22+AB6*AB$22+AC6*AC$22+AD6*AD$22+AE6*AE$22+AF6*AF$22+AG6*AG$22+AH6*AH$22+AI6*AI$22
Total Units per crop (ie. Swiss Chard):  SUM(C12:C26)
Unit Price (ie. Swiss Chard):   produceunits!C37
Total Value (ie. Swiss Chard):  C27*C28
Grand Total (See answer in column AJ, Row 29):  SUM(C29:AI29)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295275</xdr:colOff>
      <xdr:row>1</xdr:row>
      <xdr:rowOff>133350</xdr:rowOff>
    </xdr:from>
    <xdr:to>
      <xdr:col>12</xdr:col>
      <xdr:colOff>1085850</xdr:colOff>
      <xdr:row>3</xdr:row>
      <xdr:rowOff>123825</xdr:rowOff>
    </xdr:to>
    <xdr:sp>
      <xdr:nvSpPr>
        <xdr:cNvPr id="1" name="TextBox 1"/>
        <xdr:cNvSpPr txBox="1">
          <a:spLocks noChangeArrowheads="1"/>
        </xdr:cNvSpPr>
      </xdr:nvSpPr>
      <xdr:spPr>
        <a:xfrm>
          <a:off x="1847850" y="466725"/>
          <a:ext cx="12677775" cy="771525"/>
        </a:xfrm>
        <a:prstGeom prst="rect">
          <a:avLst/>
        </a:prstGeom>
        <a:solidFill>
          <a:srgbClr val="FFFF99"/>
        </a:solidFill>
        <a:ln w="9525" cmpd="sng">
          <a:solidFill>
            <a:srgbClr val="000000"/>
          </a:solidFill>
          <a:headEnd type="none"/>
          <a:tailEnd type="none"/>
        </a:ln>
      </xdr:spPr>
      <xdr:txBody>
        <a:bodyPr vertOverflow="clip" wrap="square" lIns="91440" tIns="45720" rIns="91440" bIns="45720"/>
        <a:p>
          <a:pPr algn="ctr">
            <a:defRPr/>
          </a:pPr>
          <a:r>
            <a:rPr lang="en-US" cap="none" sz="1400" b="0" i="0" u="none" baseline="0">
              <a:latin typeface="Arial"/>
              <a:ea typeface="Arial"/>
              <a:cs typeface="Arial"/>
            </a:rPr>
            <a:t>Modify the worksheets:  </a:t>
          </a:r>
          <a:r>
            <a:rPr lang="en-US" cap="none" sz="1400" b="1" i="0" u="none" baseline="0">
              <a:latin typeface="Arial"/>
              <a:ea typeface="Arial"/>
              <a:cs typeface="Arial"/>
            </a:rPr>
            <a:t>CSAfullshare and CSAhalfshare </a:t>
          </a:r>
          <a:r>
            <a:rPr lang="en-US" cap="none" sz="1400" b="0" i="0" u="none" baseline="0">
              <a:latin typeface="Arial"/>
              <a:ea typeface="Arial"/>
              <a:cs typeface="Arial"/>
            </a:rPr>
            <a:t>to</a:t>
          </a:r>
          <a:r>
            <a:rPr lang="en-US" cap="none" sz="1400" b="1" i="0" u="none" baseline="0">
              <a:latin typeface="Arial"/>
              <a:ea typeface="Arial"/>
              <a:cs typeface="Arial"/>
            </a:rPr>
            <a:t> </a:t>
          </a:r>
          <a:r>
            <a:rPr lang="en-US" cap="none" sz="1400" b="0" i="0" u="none" baseline="0">
              <a:latin typeface="Arial"/>
              <a:ea typeface="Arial"/>
              <a:cs typeface="Arial"/>
            </a:rPr>
            <a:t>redefine the half and full share compositions.
</a:t>
          </a:r>
          <a:r>
            <a:rPr lang="en-US" cap="none" sz="1400" b="1" i="0" u="none" baseline="0">
              <a:latin typeface="Arial"/>
              <a:ea typeface="Arial"/>
              <a:cs typeface="Arial"/>
            </a:rPr>
            <a:t>CHANGE THE NUMBERS IN THE</a:t>
          </a:r>
          <a:r>
            <a:rPr lang="en-US" cap="none" sz="1400" b="0" i="0" u="none" baseline="0">
              <a:latin typeface="Arial"/>
              <a:ea typeface="Arial"/>
              <a:cs typeface="Arial"/>
            </a:rPr>
            <a:t> </a:t>
          </a:r>
          <a:r>
            <a:rPr lang="en-US" cap="none" sz="1400" b="1" i="0" u="none" baseline="0">
              <a:latin typeface="Arial"/>
              <a:ea typeface="Arial"/>
              <a:cs typeface="Arial"/>
            </a:rPr>
            <a:t>YELLOW BOXES </a:t>
          </a:r>
          <a:r>
            <a:rPr lang="en-US" cap="none" sz="1400" b="0" i="0" u="none" baseline="0">
              <a:latin typeface="Arial"/>
              <a:ea typeface="Arial"/>
              <a:cs typeface="Arial"/>
            </a:rPr>
            <a:t>to change the number of half and full share members represented by this worksheet.</a:t>
          </a:r>
        </a:p>
      </xdr:txBody>
    </xdr:sp>
    <xdr:clientData/>
  </xdr:twoCellAnchor>
  <xdr:twoCellAnchor>
    <xdr:from>
      <xdr:col>2</xdr:col>
      <xdr:colOff>171450</xdr:colOff>
      <xdr:row>24</xdr:row>
      <xdr:rowOff>66675</xdr:rowOff>
    </xdr:from>
    <xdr:to>
      <xdr:col>8</xdr:col>
      <xdr:colOff>666750</xdr:colOff>
      <xdr:row>47</xdr:row>
      <xdr:rowOff>85725</xdr:rowOff>
    </xdr:to>
    <xdr:sp>
      <xdr:nvSpPr>
        <xdr:cNvPr id="2" name="TextBox 2"/>
        <xdr:cNvSpPr txBox="1">
          <a:spLocks noChangeArrowheads="1"/>
        </xdr:cNvSpPr>
      </xdr:nvSpPr>
      <xdr:spPr>
        <a:xfrm>
          <a:off x="1724025" y="7534275"/>
          <a:ext cx="7467600" cy="37433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Formulas:
Week Total (See answer in column AK, Row 8) C6*C$22+D6*D$22+E6*E$22+F6*F$22+G6*G$22+H6*H$22+I6*I$22+J6*J$22+K6*K$22+L6*L$22+M6*M$22+N6*N$22+O6*O$22+P6*P$22+Q6*Q$22+R6*R$22+S6*S$22+T6*T$22+U6*U$22+V6*V$22+W6*W$22+Y6*Y$22+Z6*Z$22+X6*X$22+AA6*AA$22+AB6*AB$22+AC6*AC$22+AD6*AD$22+AE6*AE$22+AF6*AF$22+AG6*AG$22+AH6*AH$22+AI6*AI$22+AJ6*AJ$22
Swiss Chard  harvest total on wk19 :  CSAfullshare!C9*$E$1 + CSAhalfshare!C4*$I$1 
Total Units per crop (ie. Swiss Chard):  SUM(C6:C20)
Unit Price (ie. Swiss Chard):   produceunits!C37
Total Value (ie. Swiss Chard):  C21*C22
Grand Total (See answer in column AK, Row 23:  SUM(AK6:AK20)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32</xdr:row>
      <xdr:rowOff>28575</xdr:rowOff>
    </xdr:from>
    <xdr:to>
      <xdr:col>8</xdr:col>
      <xdr:colOff>762000</xdr:colOff>
      <xdr:row>38</xdr:row>
      <xdr:rowOff>123825</xdr:rowOff>
    </xdr:to>
    <xdr:sp>
      <xdr:nvSpPr>
        <xdr:cNvPr id="1" name="TextBox 1"/>
        <xdr:cNvSpPr txBox="1">
          <a:spLocks noChangeArrowheads="1"/>
        </xdr:cNvSpPr>
      </xdr:nvSpPr>
      <xdr:spPr>
        <a:xfrm>
          <a:off x="4105275" y="8772525"/>
          <a:ext cx="7115175" cy="12858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Total Acreage Calculation
B9/yielddata!O12+C9/yielddata!O13+D9/yielddata!O14+E9/yielddata!O15+F9/yielddata!O16+G9/yielddata!O17+H9/yielddata!O18+I9/yielddata!O19+J9/yielddata!O20+K9/yielddata!O21+L9/yielddata!O22+M9/yielddata!O23+N9/yielddata!O24+O9/yielddata!O25+P9/yielddata!O26+Q9/yielddata!O27+R9/yielddata!O28+S9/yielddata!O29+T9/yielddata!O30+U9/yielddata!O31+V9/yielddata!O32+W9/yielddata!O33+X9/yielddata!O34+Y9/yielddata!O35+Z9/yielddata!O36+AA9/yielddata!O37+AB9/yielddata!O38+AC9/yielddata!O39+AD9/yielddata!O40+AE9/yielddata!O41+AF9/yielddata!O42+AG9/yielddata!O43+ AH9/yielddata!O44</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38</xdr:row>
      <xdr:rowOff>219075</xdr:rowOff>
    </xdr:from>
    <xdr:to>
      <xdr:col>15</xdr:col>
      <xdr:colOff>400050</xdr:colOff>
      <xdr:row>64</xdr:row>
      <xdr:rowOff>142875</xdr:rowOff>
    </xdr:to>
    <xdr:sp>
      <xdr:nvSpPr>
        <xdr:cNvPr id="1" name="TextBox 7"/>
        <xdr:cNvSpPr txBox="1">
          <a:spLocks noChangeArrowheads="1"/>
        </xdr:cNvSpPr>
      </xdr:nvSpPr>
      <xdr:spPr>
        <a:xfrm>
          <a:off x="1838325" y="12087225"/>
          <a:ext cx="7924800" cy="6029325"/>
        </a:xfrm>
        <a:prstGeom prst="rect">
          <a:avLst/>
        </a:prstGeom>
        <a:solidFill>
          <a:srgbClr val="FFFF99"/>
        </a:solidFill>
        <a:ln w="9525" cmpd="sng">
          <a:solidFill>
            <a:srgbClr val="000000"/>
          </a:solidFill>
          <a:headEnd type="none"/>
          <a:tailEnd type="none"/>
        </a:ln>
      </xdr:spPr>
      <xdr:txBody>
        <a:bodyPr vertOverflow="clip" wrap="square" lIns="91440" tIns="45720" rIns="91440" bIns="45720"/>
        <a:p>
          <a:pPr algn="l">
            <a:defRPr/>
          </a:pPr>
          <a:r>
            <a:rPr lang="en-US" cap="none" sz="1600" b="1" i="0" u="none" baseline="0">
              <a:latin typeface="Arial"/>
              <a:ea typeface="Arial"/>
              <a:cs typeface="Arial"/>
            </a:rPr>
            <a:t>Chart Notes:
1.  These yield estimates are the low end of the yield ranges listed in the NCSU vegetable production guides http://www.ces.ncsu.edu/depts/hort/hil/veg-index.html with the exception of swiss chard, parsley, green onions, kale, pac choi, garlic and edamame.  
2.  Higher yields are possible under optimal growing conditions. The crop spacing presented below was used at the CEFS student farm in Goldsboro, NC in 2000 and 2001.
3.  The seeding rates are from the 2003 Johnny's Selected Seeds catalog.
4.  The N rates are at the high end of the crop specific ranges recommended by NCDA &amp; CS. 
5.  The K2O rates are the NCDA &amp; CS recommendations for soils with a K index of 50.  </a:t>
          </a:r>
        </a:p>
      </xdr:txBody>
    </xdr:sp>
    <xdr:clientData/>
  </xdr:twoCellAnchor>
  <xdr:twoCellAnchor>
    <xdr:from>
      <xdr:col>19</xdr:col>
      <xdr:colOff>228600</xdr:colOff>
      <xdr:row>2</xdr:row>
      <xdr:rowOff>142875</xdr:rowOff>
    </xdr:from>
    <xdr:to>
      <xdr:col>22</xdr:col>
      <xdr:colOff>600075</xdr:colOff>
      <xdr:row>2</xdr:row>
      <xdr:rowOff>657225</xdr:rowOff>
    </xdr:to>
    <xdr:sp>
      <xdr:nvSpPr>
        <xdr:cNvPr id="2" name="TextBox 8"/>
        <xdr:cNvSpPr txBox="1">
          <a:spLocks noChangeArrowheads="1"/>
        </xdr:cNvSpPr>
      </xdr:nvSpPr>
      <xdr:spPr>
        <a:xfrm>
          <a:off x="12906375" y="1285875"/>
          <a:ext cx="2200275" cy="5048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yield (lbs per 100' row)
H4/O4*100</a:t>
          </a:r>
        </a:p>
      </xdr:txBody>
    </xdr:sp>
    <xdr:clientData/>
  </xdr:twoCellAnchor>
  <xdr:twoCellAnchor>
    <xdr:from>
      <xdr:col>19</xdr:col>
      <xdr:colOff>247650</xdr:colOff>
      <xdr:row>2</xdr:row>
      <xdr:rowOff>790575</xdr:rowOff>
    </xdr:from>
    <xdr:to>
      <xdr:col>23</xdr:col>
      <xdr:colOff>9525</xdr:colOff>
      <xdr:row>2</xdr:row>
      <xdr:rowOff>1295400</xdr:rowOff>
    </xdr:to>
    <xdr:sp>
      <xdr:nvSpPr>
        <xdr:cNvPr id="3" name="TextBox 9"/>
        <xdr:cNvSpPr txBox="1">
          <a:spLocks noChangeArrowheads="1"/>
        </xdr:cNvSpPr>
      </xdr:nvSpPr>
      <xdr:spPr>
        <a:xfrm>
          <a:off x="12925425" y="1933575"/>
          <a:ext cx="2200275" cy="5048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yield (lbs per 100' bed)
I4*L4</a:t>
          </a:r>
        </a:p>
      </xdr:txBody>
    </xdr:sp>
    <xdr:clientData/>
  </xdr:twoCellAnchor>
  <xdr:twoCellAnchor>
    <xdr:from>
      <xdr:col>19</xdr:col>
      <xdr:colOff>257175</xdr:colOff>
      <xdr:row>2</xdr:row>
      <xdr:rowOff>1428750</xdr:rowOff>
    </xdr:from>
    <xdr:to>
      <xdr:col>23</xdr:col>
      <xdr:colOff>19050</xdr:colOff>
      <xdr:row>2</xdr:row>
      <xdr:rowOff>1933575</xdr:rowOff>
    </xdr:to>
    <xdr:sp>
      <xdr:nvSpPr>
        <xdr:cNvPr id="4" name="TextBox 10"/>
        <xdr:cNvSpPr txBox="1">
          <a:spLocks noChangeArrowheads="1"/>
        </xdr:cNvSpPr>
      </xdr:nvSpPr>
      <xdr:spPr>
        <a:xfrm>
          <a:off x="12934950" y="2571750"/>
          <a:ext cx="2200275" cy="5048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row feet per acre
43560*L4/(K4/12)</a:t>
          </a:r>
        </a:p>
      </xdr:txBody>
    </xdr:sp>
    <xdr:clientData/>
  </xdr:twoCellAnchor>
  <xdr:twoCellAnchor>
    <xdr:from>
      <xdr:col>19</xdr:col>
      <xdr:colOff>190500</xdr:colOff>
      <xdr:row>15</xdr:row>
      <xdr:rowOff>238125</xdr:rowOff>
    </xdr:from>
    <xdr:to>
      <xdr:col>22</xdr:col>
      <xdr:colOff>561975</xdr:colOff>
      <xdr:row>18</xdr:row>
      <xdr:rowOff>9525</xdr:rowOff>
    </xdr:to>
    <xdr:sp>
      <xdr:nvSpPr>
        <xdr:cNvPr id="5" name="TextBox 11"/>
        <xdr:cNvSpPr txBox="1">
          <a:spLocks noChangeArrowheads="1"/>
        </xdr:cNvSpPr>
      </xdr:nvSpPr>
      <xdr:spPr>
        <a:xfrm>
          <a:off x="12868275" y="6419850"/>
          <a:ext cx="2200275" cy="5143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row feet per unit
B4/(H4/O4)</a:t>
          </a:r>
        </a:p>
      </xdr:txBody>
    </xdr:sp>
    <xdr:clientData/>
  </xdr:twoCellAnchor>
  <xdr:twoCellAnchor>
    <xdr:from>
      <xdr:col>19</xdr:col>
      <xdr:colOff>152400</xdr:colOff>
      <xdr:row>12</xdr:row>
      <xdr:rowOff>238125</xdr:rowOff>
    </xdr:from>
    <xdr:to>
      <xdr:col>22</xdr:col>
      <xdr:colOff>523875</xdr:colOff>
      <xdr:row>15</xdr:row>
      <xdr:rowOff>9525</xdr:rowOff>
    </xdr:to>
    <xdr:sp>
      <xdr:nvSpPr>
        <xdr:cNvPr id="6" name="TextBox 12"/>
        <xdr:cNvSpPr txBox="1">
          <a:spLocks noChangeArrowheads="1"/>
        </xdr:cNvSpPr>
      </xdr:nvSpPr>
      <xdr:spPr>
        <a:xfrm>
          <a:off x="12830175" y="5676900"/>
          <a:ext cx="2200275" cy="5143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plants per acre
O4*12/M4</a:t>
          </a:r>
        </a:p>
      </xdr:txBody>
    </xdr:sp>
    <xdr:clientData/>
  </xdr:twoCellAnchor>
  <xdr:twoCellAnchor>
    <xdr:from>
      <xdr:col>19</xdr:col>
      <xdr:colOff>190500</xdr:colOff>
      <xdr:row>19</xdr:row>
      <xdr:rowOff>238125</xdr:rowOff>
    </xdr:from>
    <xdr:to>
      <xdr:col>22</xdr:col>
      <xdr:colOff>561975</xdr:colOff>
      <xdr:row>22</xdr:row>
      <xdr:rowOff>9525</xdr:rowOff>
    </xdr:to>
    <xdr:sp>
      <xdr:nvSpPr>
        <xdr:cNvPr id="7" name="TextBox 13"/>
        <xdr:cNvSpPr txBox="1">
          <a:spLocks noChangeArrowheads="1"/>
        </xdr:cNvSpPr>
      </xdr:nvSpPr>
      <xdr:spPr>
        <a:xfrm>
          <a:off x="12868275" y="7410450"/>
          <a:ext cx="2200275" cy="5143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plants per 100' bed
100*L11*(12/M11)</a:t>
          </a:r>
        </a:p>
      </xdr:txBody>
    </xdr:sp>
    <xdr:clientData/>
  </xdr:twoCellAnchor>
  <xdr:twoCellAnchor>
    <xdr:from>
      <xdr:col>19</xdr:col>
      <xdr:colOff>209550</xdr:colOff>
      <xdr:row>23</xdr:row>
      <xdr:rowOff>38100</xdr:rowOff>
    </xdr:from>
    <xdr:to>
      <xdr:col>22</xdr:col>
      <xdr:colOff>581025</xdr:colOff>
      <xdr:row>26</xdr:row>
      <xdr:rowOff>57150</xdr:rowOff>
    </xdr:to>
    <xdr:sp>
      <xdr:nvSpPr>
        <xdr:cNvPr id="8" name="TextBox 14"/>
        <xdr:cNvSpPr txBox="1">
          <a:spLocks noChangeArrowheads="1"/>
        </xdr:cNvSpPr>
      </xdr:nvSpPr>
      <xdr:spPr>
        <a:xfrm>
          <a:off x="12887325" y="8201025"/>
          <a:ext cx="2200275" cy="7620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area per 100' bed
R11/P11*43560</a:t>
          </a:r>
        </a:p>
      </xdr:txBody>
    </xdr:sp>
    <xdr:clientData/>
  </xdr:twoCellAnchor>
  <xdr:twoCellAnchor>
    <xdr:from>
      <xdr:col>1</xdr:col>
      <xdr:colOff>66675</xdr:colOff>
      <xdr:row>1</xdr:row>
      <xdr:rowOff>66675</xdr:rowOff>
    </xdr:from>
    <xdr:to>
      <xdr:col>18</xdr:col>
      <xdr:colOff>228600</xdr:colOff>
      <xdr:row>1</xdr:row>
      <xdr:rowOff>695325</xdr:rowOff>
    </xdr:to>
    <xdr:sp>
      <xdr:nvSpPr>
        <xdr:cNvPr id="9" name="TextBox 15"/>
        <xdr:cNvSpPr txBox="1">
          <a:spLocks noChangeArrowheads="1"/>
        </xdr:cNvSpPr>
      </xdr:nvSpPr>
      <xdr:spPr>
        <a:xfrm>
          <a:off x="1695450" y="361950"/>
          <a:ext cx="10515600" cy="628650"/>
        </a:xfrm>
        <a:prstGeom prst="rect">
          <a:avLst/>
        </a:prstGeom>
        <a:solidFill>
          <a:srgbClr val="FFFF99"/>
        </a:solidFill>
        <a:ln w="9525" cmpd="sng">
          <a:solidFill>
            <a:srgbClr val="000000"/>
          </a:solidFill>
          <a:headEnd type="none"/>
          <a:tailEnd type="none"/>
        </a:ln>
      </xdr:spPr>
      <xdr:txBody>
        <a:bodyPr vertOverflow="clip" wrap="square" lIns="91440" tIns="45720" rIns="91440" bIns="45720"/>
        <a:p>
          <a:pPr algn="ctr">
            <a:defRPr/>
          </a:pPr>
          <a:r>
            <a:rPr lang="en-US" cap="none" sz="1000" b="0" i="0" u="none" baseline="0">
              <a:latin typeface="Arial"/>
              <a:ea typeface="Arial"/>
              <a:cs typeface="Arial"/>
            </a:rPr>
            <a:t>
</a:t>
          </a:r>
          <a:r>
            <a:rPr lang="en-US" cap="none" sz="1400" b="1" i="0" u="none" baseline="0">
              <a:latin typeface="Arial"/>
              <a:ea typeface="Arial"/>
              <a:cs typeface="Arial"/>
            </a:rPr>
            <a:t>IMPORTANT: </a:t>
          </a:r>
          <a:r>
            <a:rPr lang="en-US" cap="none" sz="1400" b="1" i="1" u="none" baseline="0">
              <a:latin typeface="Arial"/>
              <a:ea typeface="Arial"/>
              <a:cs typeface="Arial"/>
            </a:rPr>
            <a:t> Columns with </a:t>
          </a:r>
          <a:r>
            <a:rPr lang="en-US" cap="none" sz="1400" b="1" i="1" u="none" baseline="0">
              <a:solidFill>
                <a:srgbClr val="FF0000"/>
              </a:solidFill>
              <a:latin typeface="Arial"/>
              <a:ea typeface="Arial"/>
              <a:cs typeface="Arial"/>
            </a:rPr>
            <a:t>Bold Italic RED</a:t>
          </a:r>
          <a:r>
            <a:rPr lang="en-US" cap="none" sz="1400" b="1" i="0" u="none" baseline="0">
              <a:latin typeface="Arial"/>
              <a:ea typeface="Arial"/>
              <a:cs typeface="Arial"/>
            </a:rPr>
            <a:t> text is a formula, all other columns can be changed.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64.4.18.250/cgi-bin/linkrd?_lang=EN&amp;lah=7e42c525b425494d0f0c3657ab5e30bd&amp;lat=1076388329&amp;hm___action=http%3a%2f%2fipm%2encsu%2eedu%2fvegetables%2fCommercialVegetables%2f"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44"/>
  <sheetViews>
    <sheetView zoomScale="75" zoomScaleNormal="75" workbookViewId="0" topLeftCell="A1">
      <pane ySplit="7" topLeftCell="BM8" activePane="bottomLeft" state="frozen"/>
      <selection pane="topLeft" activeCell="A1" sqref="A1"/>
      <selection pane="bottomLeft" activeCell="A48" sqref="A48"/>
    </sheetView>
  </sheetViews>
  <sheetFormatPr defaultColWidth="9.140625" defaultRowHeight="12.75"/>
  <cols>
    <col min="1" max="1" width="24.00390625" style="12" customWidth="1"/>
    <col min="2" max="2" width="24.8515625" style="12" bestFit="1" customWidth="1"/>
    <col min="3" max="3" width="15.00390625" style="12" customWidth="1"/>
    <col min="4" max="4" width="0.13671875" style="12" customWidth="1"/>
    <col min="5" max="17" width="5.7109375" style="12" customWidth="1"/>
    <col min="18" max="18" width="5.8515625" style="12" customWidth="1"/>
    <col min="19" max="21" width="5.7109375" style="12" customWidth="1"/>
    <col min="22" max="22" width="5.8515625" style="12" customWidth="1"/>
    <col min="23" max="33" width="5.7109375" style="12" customWidth="1"/>
    <col min="34" max="34" width="8.7109375" style="12" customWidth="1"/>
    <col min="35" max="16384" width="9.140625" style="12" customWidth="1"/>
  </cols>
  <sheetData>
    <row r="1" spans="1:15" ht="18">
      <c r="A1" s="331" t="s">
        <v>82</v>
      </c>
      <c r="B1" s="331"/>
      <c r="C1" s="331"/>
      <c r="D1" s="331"/>
      <c r="E1" s="331"/>
      <c r="F1" s="331"/>
      <c r="G1" s="331"/>
      <c r="H1" s="331"/>
      <c r="I1" s="331"/>
      <c r="J1" s="331"/>
      <c r="K1" s="331"/>
      <c r="L1" s="331"/>
      <c r="M1" s="331"/>
      <c r="N1" s="331"/>
      <c r="O1" s="331"/>
    </row>
    <row r="3" ht="15.75">
      <c r="A3" s="12" t="s">
        <v>92</v>
      </c>
    </row>
    <row r="4" ht="15.75">
      <c r="A4" s="12" t="s">
        <v>93</v>
      </c>
    </row>
    <row r="5" ht="15.75">
      <c r="A5" s="12" t="s">
        <v>101</v>
      </c>
    </row>
    <row r="6" ht="16.5" thickBot="1"/>
    <row r="7" spans="1:4" ht="19.5" customHeight="1" thickBot="1" thickTop="1">
      <c r="A7" s="39" t="s">
        <v>64</v>
      </c>
      <c r="B7" s="40" t="s">
        <v>21</v>
      </c>
      <c r="C7" s="41" t="s">
        <v>20</v>
      </c>
      <c r="D7" s="42"/>
    </row>
    <row r="8" spans="1:4" ht="19.5" customHeight="1" thickTop="1">
      <c r="A8" s="43" t="s">
        <v>1</v>
      </c>
      <c r="B8" s="44" t="s">
        <v>127</v>
      </c>
      <c r="C8" s="45">
        <v>1</v>
      </c>
      <c r="D8" s="46"/>
    </row>
    <row r="9" spans="1:4" ht="19.5" customHeight="1">
      <c r="A9" s="47" t="s">
        <v>6</v>
      </c>
      <c r="B9" s="48" t="s">
        <v>47</v>
      </c>
      <c r="C9" s="49">
        <v>1.5</v>
      </c>
      <c r="D9" s="50"/>
    </row>
    <row r="10" spans="1:4" ht="19.5" customHeight="1">
      <c r="A10" s="47" t="s">
        <v>10</v>
      </c>
      <c r="B10" s="48" t="s">
        <v>63</v>
      </c>
      <c r="C10" s="49">
        <v>2</v>
      </c>
      <c r="D10" s="50"/>
    </row>
    <row r="11" spans="1:4" ht="19.5" customHeight="1">
      <c r="A11" s="47" t="s">
        <v>16</v>
      </c>
      <c r="B11" s="48" t="s">
        <v>49</v>
      </c>
      <c r="C11" s="49">
        <v>1.5</v>
      </c>
      <c r="D11" s="50"/>
    </row>
    <row r="12" spans="1:4" ht="19.5" customHeight="1">
      <c r="A12" s="47" t="s">
        <v>132</v>
      </c>
      <c r="B12" s="48" t="s">
        <v>56</v>
      </c>
      <c r="C12" s="49">
        <v>3</v>
      </c>
      <c r="D12" s="50"/>
    </row>
    <row r="13" spans="1:4" ht="19.5" customHeight="1">
      <c r="A13" s="47" t="s">
        <v>13</v>
      </c>
      <c r="B13" s="48" t="s">
        <v>51</v>
      </c>
      <c r="C13" s="49">
        <v>1.5</v>
      </c>
      <c r="D13" s="50"/>
    </row>
    <row r="14" spans="1:4" ht="19.5" customHeight="1">
      <c r="A14" s="47" t="s">
        <v>27</v>
      </c>
      <c r="B14" s="48" t="s">
        <v>63</v>
      </c>
      <c r="C14" s="49">
        <v>2</v>
      </c>
      <c r="D14" s="50"/>
    </row>
    <row r="15" spans="1:4" ht="19.5" customHeight="1">
      <c r="A15" s="47" t="s">
        <v>12</v>
      </c>
      <c r="B15" s="48" t="s">
        <v>47</v>
      </c>
      <c r="C15" s="49">
        <v>1</v>
      </c>
      <c r="D15" s="50"/>
    </row>
    <row r="16" spans="1:4" ht="19.5" customHeight="1">
      <c r="A16" s="47" t="s">
        <v>32</v>
      </c>
      <c r="B16" s="48" t="s">
        <v>57</v>
      </c>
      <c r="C16" s="49">
        <v>0.5</v>
      </c>
      <c r="D16" s="50"/>
    </row>
    <row r="17" spans="1:4" ht="19.5" customHeight="1">
      <c r="A17" s="47" t="s">
        <v>38</v>
      </c>
      <c r="B17" s="48" t="s">
        <v>42</v>
      </c>
      <c r="C17" s="49">
        <v>2</v>
      </c>
      <c r="D17" s="50"/>
    </row>
    <row r="18" spans="1:4" ht="19.5" customHeight="1">
      <c r="A18" s="47" t="s">
        <v>3</v>
      </c>
      <c r="B18" s="48" t="s">
        <v>43</v>
      </c>
      <c r="C18" s="49">
        <v>0.5</v>
      </c>
      <c r="D18" s="50"/>
    </row>
    <row r="19" spans="1:4" ht="19.5" customHeight="1">
      <c r="A19" s="47" t="s">
        <v>29</v>
      </c>
      <c r="B19" s="48" t="s">
        <v>46</v>
      </c>
      <c r="C19" s="49">
        <v>1</v>
      </c>
      <c r="D19" s="50"/>
    </row>
    <row r="20" spans="1:4" ht="19.5" customHeight="1">
      <c r="A20" s="47" t="s">
        <v>17</v>
      </c>
      <c r="B20" s="48" t="s">
        <v>47</v>
      </c>
      <c r="C20" s="49">
        <v>1.5</v>
      </c>
      <c r="D20" s="50"/>
    </row>
    <row r="21" spans="1:4" ht="19.5" customHeight="1">
      <c r="A21" s="47" t="s">
        <v>11</v>
      </c>
      <c r="B21" s="48" t="s">
        <v>50</v>
      </c>
      <c r="C21" s="49">
        <v>1</v>
      </c>
      <c r="D21" s="50"/>
    </row>
    <row r="22" spans="1:4" ht="19.5" customHeight="1">
      <c r="A22" s="47" t="s">
        <v>15</v>
      </c>
      <c r="B22" s="48" t="s">
        <v>18</v>
      </c>
      <c r="C22" s="49">
        <v>1</v>
      </c>
      <c r="D22" s="50"/>
    </row>
    <row r="23" spans="1:4" ht="19.5" customHeight="1">
      <c r="A23" s="47" t="s">
        <v>9</v>
      </c>
      <c r="B23" s="48" t="s">
        <v>41</v>
      </c>
      <c r="C23" s="49">
        <v>1</v>
      </c>
      <c r="D23" s="50"/>
    </row>
    <row r="24" spans="1:4" ht="19.5" customHeight="1">
      <c r="A24" s="47" t="s">
        <v>14</v>
      </c>
      <c r="B24" s="48" t="s">
        <v>126</v>
      </c>
      <c r="C24" s="49">
        <v>1</v>
      </c>
      <c r="D24" s="50"/>
    </row>
    <row r="25" spans="1:4" ht="19.5" customHeight="1">
      <c r="A25" s="47" t="s">
        <v>4</v>
      </c>
      <c r="B25" s="48" t="s">
        <v>126</v>
      </c>
      <c r="C25" s="49">
        <v>2</v>
      </c>
      <c r="D25" s="50"/>
    </row>
    <row r="26" spans="1:4" ht="19.5" customHeight="1">
      <c r="A26" s="47" t="s">
        <v>39</v>
      </c>
      <c r="B26" s="48" t="s">
        <v>49</v>
      </c>
      <c r="C26" s="49">
        <v>1.5</v>
      </c>
      <c r="D26" s="50"/>
    </row>
    <row r="27" spans="1:4" ht="19.5" customHeight="1">
      <c r="A27" s="47" t="s">
        <v>25</v>
      </c>
      <c r="B27" s="48" t="s">
        <v>48</v>
      </c>
      <c r="C27" s="49">
        <v>1</v>
      </c>
      <c r="D27" s="50"/>
    </row>
    <row r="28" spans="1:4" ht="19.5" customHeight="1">
      <c r="A28" s="47" t="s">
        <v>26</v>
      </c>
      <c r="B28" s="48" t="s">
        <v>126</v>
      </c>
      <c r="C28" s="49">
        <v>2</v>
      </c>
      <c r="D28" s="50"/>
    </row>
    <row r="29" spans="1:4" ht="19.5" customHeight="1">
      <c r="A29" s="47" t="s">
        <v>40</v>
      </c>
      <c r="B29" s="48" t="s">
        <v>53</v>
      </c>
      <c r="C29" s="49">
        <v>1</v>
      </c>
      <c r="D29" s="50"/>
    </row>
    <row r="30" spans="1:4" ht="19.5" customHeight="1">
      <c r="A30" s="47" t="s">
        <v>125</v>
      </c>
      <c r="B30" s="48" t="s">
        <v>126</v>
      </c>
      <c r="C30" s="49">
        <v>1</v>
      </c>
      <c r="D30" s="50"/>
    </row>
    <row r="31" spans="1:4" ht="19.5" customHeight="1">
      <c r="A31" s="47" t="s">
        <v>5</v>
      </c>
      <c r="B31" s="48" t="s">
        <v>62</v>
      </c>
      <c r="C31" s="49">
        <v>1</v>
      </c>
      <c r="D31" s="50"/>
    </row>
    <row r="32" spans="1:4" ht="19.5" customHeight="1">
      <c r="A32" s="51" t="s">
        <v>33</v>
      </c>
      <c r="B32" s="52" t="s">
        <v>126</v>
      </c>
      <c r="C32" s="53">
        <v>2</v>
      </c>
      <c r="D32" s="54"/>
    </row>
    <row r="33" spans="1:4" ht="19.5" customHeight="1">
      <c r="A33" s="47" t="s">
        <v>37</v>
      </c>
      <c r="B33" s="48" t="s">
        <v>126</v>
      </c>
      <c r="C33" s="49">
        <v>2</v>
      </c>
      <c r="D33" s="50"/>
    </row>
    <row r="34" spans="1:4" ht="19.5" customHeight="1">
      <c r="A34" s="47" t="s">
        <v>8</v>
      </c>
      <c r="B34" s="48" t="s">
        <v>126</v>
      </c>
      <c r="C34" s="49">
        <v>2</v>
      </c>
      <c r="D34" s="50"/>
    </row>
    <row r="35" spans="1:4" ht="19.5" customHeight="1">
      <c r="A35" s="47" t="s">
        <v>28</v>
      </c>
      <c r="B35" s="48" t="s">
        <v>44</v>
      </c>
      <c r="C35" s="49">
        <v>1</v>
      </c>
      <c r="D35" s="50"/>
    </row>
    <row r="36" spans="1:4" ht="19.5" customHeight="1">
      <c r="A36" s="47" t="s">
        <v>31</v>
      </c>
      <c r="B36" s="48" t="s">
        <v>45</v>
      </c>
      <c r="C36" s="49">
        <v>1</v>
      </c>
      <c r="D36" s="50"/>
    </row>
    <row r="37" spans="1:4" ht="19.5" customHeight="1">
      <c r="A37" s="47" t="s">
        <v>30</v>
      </c>
      <c r="B37" s="48" t="s">
        <v>52</v>
      </c>
      <c r="C37" s="49">
        <v>2</v>
      </c>
      <c r="D37" s="50"/>
    </row>
    <row r="38" spans="1:4" ht="19.5" customHeight="1">
      <c r="A38" s="47" t="s">
        <v>0</v>
      </c>
      <c r="B38" s="48" t="s">
        <v>47</v>
      </c>
      <c r="C38" s="49">
        <v>1.5</v>
      </c>
      <c r="D38" s="50"/>
    </row>
    <row r="39" spans="1:4" ht="19.5" customHeight="1">
      <c r="A39" s="47" t="s">
        <v>2</v>
      </c>
      <c r="B39" s="48" t="s">
        <v>54</v>
      </c>
      <c r="C39" s="49">
        <v>1</v>
      </c>
      <c r="D39" s="50"/>
    </row>
    <row r="40" spans="1:4" ht="19.5" customHeight="1">
      <c r="A40" s="47" t="s">
        <v>7</v>
      </c>
      <c r="B40" s="48" t="s">
        <v>47</v>
      </c>
      <c r="C40" s="49">
        <v>1</v>
      </c>
      <c r="D40" s="50"/>
    </row>
    <row r="41" spans="1:4" ht="19.5" customHeight="1" thickBot="1">
      <c r="A41" s="55" t="s">
        <v>35</v>
      </c>
      <c r="B41" s="56" t="s">
        <v>55</v>
      </c>
      <c r="C41" s="57">
        <v>4</v>
      </c>
      <c r="D41" s="58"/>
    </row>
    <row r="42" spans="1:4" ht="16.5" thickTop="1">
      <c r="A42" s="59"/>
      <c r="B42" s="59"/>
      <c r="C42" s="60"/>
      <c r="D42" s="61"/>
    </row>
    <row r="43" ht="15.75">
      <c r="A43" s="63" t="s">
        <v>90</v>
      </c>
    </row>
    <row r="44" ht="15.75">
      <c r="A44" s="63" t="s">
        <v>91</v>
      </c>
    </row>
  </sheetData>
  <mergeCells count="1">
    <mergeCell ref="A1:O1"/>
  </mergeCells>
  <printOptions headings="1" horizontalCentered="1" verticalCentered="1"/>
  <pageMargins left="0.75" right="0.75" top="1" bottom="1" header="0.5" footer="0.5"/>
  <pageSetup fitToHeight="1" fitToWidth="1" horizontalDpi="300" verticalDpi="300" orientation="landscape" scale="58" r:id="rId1"/>
  <headerFooter alignWithMargins="0">
    <oddFooter>&amp;C&amp;"Arial,Bold"&amp;16&amp;A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H159"/>
  <sheetViews>
    <sheetView zoomScale="50" zoomScaleNormal="50" workbookViewId="0" topLeftCell="A1">
      <pane xSplit="1" ySplit="3" topLeftCell="B4" activePane="bottomRight" state="frozen"/>
      <selection pane="topLeft" activeCell="A1" sqref="A1"/>
      <selection pane="topRight" activeCell="B1" sqref="B1"/>
      <selection pane="bottomLeft" activeCell="A4" sqref="A4"/>
      <selection pane="bottomRight" activeCell="A4" sqref="A4"/>
    </sheetView>
  </sheetViews>
  <sheetFormatPr defaultColWidth="9.140625" defaultRowHeight="12.75"/>
  <cols>
    <col min="1" max="1" width="24.421875" style="66" customWidth="1"/>
    <col min="2" max="2" width="7.421875" style="103" bestFit="1" customWidth="1"/>
    <col min="3" max="4" width="4.421875" style="103" bestFit="1" customWidth="1"/>
    <col min="5" max="5" width="10.00390625" style="103" bestFit="1" customWidth="1"/>
    <col min="6" max="7" width="6.00390625" style="166" bestFit="1" customWidth="1"/>
    <col min="8" max="8" width="11.8515625" style="167" bestFit="1" customWidth="1"/>
    <col min="9" max="10" width="12.7109375" style="167" bestFit="1" customWidth="1"/>
    <col min="11" max="11" width="4.7109375" style="103" bestFit="1" customWidth="1"/>
    <col min="12" max="12" width="4.421875" style="103" bestFit="1" customWidth="1"/>
    <col min="13" max="14" width="7.421875" style="103" bestFit="1" customWidth="1"/>
    <col min="15" max="15" width="16.421875" style="215" bestFit="1" customWidth="1"/>
    <col min="16" max="16" width="17.00390625" style="215" bestFit="1" customWidth="1"/>
    <col min="17" max="17" width="9.57421875" style="217" bestFit="1" customWidth="1"/>
    <col min="18" max="18" width="12.7109375" style="215" bestFit="1" customWidth="1"/>
    <col min="19" max="19" width="10.421875" style="217" bestFit="1" customWidth="1"/>
    <col min="20" max="16384" width="9.140625" style="66" customWidth="1"/>
  </cols>
  <sheetData>
    <row r="1" spans="1:20" ht="23.25">
      <c r="A1" s="332" t="s">
        <v>118</v>
      </c>
      <c r="B1" s="332"/>
      <c r="C1" s="332"/>
      <c r="D1" s="332"/>
      <c r="E1" s="332"/>
      <c r="F1" s="332"/>
      <c r="G1" s="332"/>
      <c r="H1" s="332"/>
      <c r="I1" s="332"/>
      <c r="J1" s="332"/>
      <c r="K1" s="332"/>
      <c r="L1" s="332"/>
      <c r="M1" s="332"/>
      <c r="N1" s="332"/>
      <c r="O1" s="332"/>
      <c r="P1" s="332"/>
      <c r="Q1" s="332"/>
      <c r="R1" s="332"/>
      <c r="S1" s="332"/>
      <c r="T1" s="110"/>
    </row>
    <row r="2" spans="1:20" s="168" customFormat="1" ht="66.75" customHeight="1">
      <c r="A2" s="170"/>
      <c r="B2" s="171"/>
      <c r="C2" s="172"/>
      <c r="D2" s="172"/>
      <c r="E2" s="172"/>
      <c r="F2" s="173"/>
      <c r="G2" s="173"/>
      <c r="H2" s="174"/>
      <c r="I2" s="174"/>
      <c r="J2" s="174"/>
      <c r="K2" s="171"/>
      <c r="L2" s="171"/>
      <c r="M2" s="171"/>
      <c r="N2" s="171"/>
      <c r="O2" s="202"/>
      <c r="P2" s="202"/>
      <c r="Q2" s="203"/>
      <c r="R2" s="202"/>
      <c r="S2" s="204"/>
      <c r="T2" s="170"/>
    </row>
    <row r="3" spans="1:20" s="165" customFormat="1" ht="162.75" thickBot="1">
      <c r="A3" s="197" t="s">
        <v>19</v>
      </c>
      <c r="B3" s="175" t="s">
        <v>66</v>
      </c>
      <c r="C3" s="175" t="s">
        <v>78</v>
      </c>
      <c r="D3" s="175" t="s">
        <v>61</v>
      </c>
      <c r="E3" s="175" t="s">
        <v>69</v>
      </c>
      <c r="F3" s="176" t="s">
        <v>81</v>
      </c>
      <c r="G3" s="176" t="s">
        <v>119</v>
      </c>
      <c r="H3" s="177" t="s">
        <v>75</v>
      </c>
      <c r="I3" s="198" t="s">
        <v>120</v>
      </c>
      <c r="J3" s="198" t="s">
        <v>121</v>
      </c>
      <c r="K3" s="175" t="s">
        <v>76</v>
      </c>
      <c r="L3" s="175" t="s">
        <v>58</v>
      </c>
      <c r="M3" s="175" t="s">
        <v>67</v>
      </c>
      <c r="N3" s="175" t="s">
        <v>68</v>
      </c>
      <c r="O3" s="198" t="s">
        <v>74</v>
      </c>
      <c r="P3" s="198" t="s">
        <v>122</v>
      </c>
      <c r="Q3" s="205" t="s">
        <v>73</v>
      </c>
      <c r="R3" s="198" t="s">
        <v>79</v>
      </c>
      <c r="S3" s="205" t="s">
        <v>80</v>
      </c>
      <c r="T3" s="178"/>
    </row>
    <row r="4" spans="1:20" ht="19.5" customHeight="1">
      <c r="A4" s="194" t="s">
        <v>1</v>
      </c>
      <c r="B4" s="179">
        <v>0.25</v>
      </c>
      <c r="C4" s="180">
        <v>4</v>
      </c>
      <c r="D4" s="180">
        <v>8</v>
      </c>
      <c r="E4" s="181">
        <v>0.33</v>
      </c>
      <c r="F4" s="180">
        <v>120</v>
      </c>
      <c r="G4" s="180">
        <v>110</v>
      </c>
      <c r="H4" s="182">
        <v>7000</v>
      </c>
      <c r="I4" s="199">
        <f>+H4/O4*100</f>
        <v>26.782981328435874</v>
      </c>
      <c r="J4" s="199">
        <f>+I4*L4</f>
        <v>80.34894398530761</v>
      </c>
      <c r="K4" s="180">
        <v>60</v>
      </c>
      <c r="L4" s="180">
        <v>3</v>
      </c>
      <c r="M4" s="179">
        <v>2</v>
      </c>
      <c r="N4" s="179">
        <v>12</v>
      </c>
      <c r="O4" s="199">
        <f>43560*L4/(K4/12)</f>
        <v>26136</v>
      </c>
      <c r="P4" s="199">
        <f>+O4*12/M4</f>
        <v>156816</v>
      </c>
      <c r="Q4" s="206">
        <f>+B4/(H4/O4)</f>
        <v>0.9334285714285715</v>
      </c>
      <c r="R4" s="199">
        <f aca="true" t="shared" si="0" ref="R4:R37">100*L4*(12/M4)</f>
        <v>1800</v>
      </c>
      <c r="S4" s="207">
        <f aca="true" t="shared" si="1" ref="S4:S37">+R4/P4*43560</f>
        <v>499.99999999999994</v>
      </c>
      <c r="T4" s="110"/>
    </row>
    <row r="5" spans="1:20" ht="19.5" customHeight="1">
      <c r="A5" s="195" t="s">
        <v>6</v>
      </c>
      <c r="B5" s="183">
        <v>1</v>
      </c>
      <c r="C5" s="184">
        <v>4</v>
      </c>
      <c r="D5" s="184">
        <v>8</v>
      </c>
      <c r="E5" s="185">
        <v>0.75</v>
      </c>
      <c r="F5" s="184">
        <v>120</v>
      </c>
      <c r="G5" s="184">
        <v>110</v>
      </c>
      <c r="H5" s="186">
        <v>25000</v>
      </c>
      <c r="I5" s="200">
        <f aca="true" t="shared" si="2" ref="I5:I37">+H5/O5*100</f>
        <v>95.65350474441384</v>
      </c>
      <c r="J5" s="200">
        <f aca="true" t="shared" si="3" ref="J5:J37">+I5*L5</f>
        <v>286.9605142332415</v>
      </c>
      <c r="K5" s="184">
        <v>60</v>
      </c>
      <c r="L5" s="184">
        <v>3</v>
      </c>
      <c r="M5" s="183">
        <v>4</v>
      </c>
      <c r="N5" s="183">
        <v>12</v>
      </c>
      <c r="O5" s="200">
        <f>43560*L5/(K5/12)</f>
        <v>26136</v>
      </c>
      <c r="P5" s="200">
        <f aca="true" t="shared" si="4" ref="P5:P37">+O5*12/M5</f>
        <v>78408</v>
      </c>
      <c r="Q5" s="208">
        <f aca="true" t="shared" si="5" ref="Q5:Q37">+B5/(H5/O5)</f>
        <v>1.0454400000000001</v>
      </c>
      <c r="R5" s="200">
        <f t="shared" si="0"/>
        <v>900</v>
      </c>
      <c r="S5" s="209">
        <f t="shared" si="1"/>
        <v>499.99999999999994</v>
      </c>
      <c r="T5" s="110"/>
    </row>
    <row r="6" spans="1:20" ht="19.5" customHeight="1">
      <c r="A6" s="195" t="s">
        <v>10</v>
      </c>
      <c r="B6" s="183">
        <v>1</v>
      </c>
      <c r="C6" s="184">
        <v>3</v>
      </c>
      <c r="D6" s="184">
        <v>6</v>
      </c>
      <c r="E6" s="185">
        <v>0.25</v>
      </c>
      <c r="F6" s="184">
        <v>100</v>
      </c>
      <c r="G6" s="184">
        <v>110</v>
      </c>
      <c r="H6" s="186">
        <v>8000</v>
      </c>
      <c r="I6" s="200">
        <f t="shared" si="2"/>
        <v>45.91368227731864</v>
      </c>
      <c r="J6" s="200">
        <f t="shared" si="3"/>
        <v>91.82736455463728</v>
      </c>
      <c r="K6" s="184">
        <v>60</v>
      </c>
      <c r="L6" s="184">
        <v>2</v>
      </c>
      <c r="M6" s="183">
        <v>18</v>
      </c>
      <c r="N6" s="183">
        <v>18</v>
      </c>
      <c r="O6" s="200">
        <f>43560*L6/(K6/12)</f>
        <v>17424</v>
      </c>
      <c r="P6" s="200">
        <f t="shared" si="4"/>
        <v>11616</v>
      </c>
      <c r="Q6" s="208">
        <f t="shared" si="5"/>
        <v>2.178</v>
      </c>
      <c r="R6" s="200">
        <f t="shared" si="0"/>
        <v>133.33333333333331</v>
      </c>
      <c r="S6" s="209">
        <f t="shared" si="1"/>
        <v>499.99999999999994</v>
      </c>
      <c r="T6" s="110"/>
    </row>
    <row r="7" spans="1:20" ht="19.5" customHeight="1">
      <c r="A7" s="195" t="s">
        <v>16</v>
      </c>
      <c r="B7" s="183">
        <v>2</v>
      </c>
      <c r="C7" s="184">
        <v>2</v>
      </c>
      <c r="D7" s="184">
        <v>7</v>
      </c>
      <c r="E7" s="185">
        <v>0.25</v>
      </c>
      <c r="F7" s="184">
        <v>100</v>
      </c>
      <c r="G7" s="184">
        <v>110</v>
      </c>
      <c r="H7" s="186">
        <v>35000</v>
      </c>
      <c r="I7" s="200">
        <f t="shared" si="2"/>
        <v>200.87235996326905</v>
      </c>
      <c r="J7" s="200">
        <f t="shared" si="3"/>
        <v>401.7447199265381</v>
      </c>
      <c r="K7" s="184">
        <v>60</v>
      </c>
      <c r="L7" s="184">
        <v>2</v>
      </c>
      <c r="M7" s="183">
        <v>18</v>
      </c>
      <c r="N7" s="183">
        <v>18</v>
      </c>
      <c r="O7" s="200">
        <f>43560*L7/(K7/12)</f>
        <v>17424</v>
      </c>
      <c r="P7" s="200">
        <f t="shared" si="4"/>
        <v>11616</v>
      </c>
      <c r="Q7" s="208">
        <f t="shared" si="5"/>
        <v>0.9956571428571429</v>
      </c>
      <c r="R7" s="200">
        <f t="shared" si="0"/>
        <v>133.33333333333331</v>
      </c>
      <c r="S7" s="209">
        <f t="shared" si="1"/>
        <v>499.99999999999994</v>
      </c>
      <c r="T7" s="110"/>
    </row>
    <row r="8" spans="1:20" ht="19.5" customHeight="1">
      <c r="A8" s="195" t="s">
        <v>36</v>
      </c>
      <c r="B8" s="183">
        <v>4</v>
      </c>
      <c r="C8" s="184">
        <v>3</v>
      </c>
      <c r="D8" s="184">
        <v>6</v>
      </c>
      <c r="E8" s="185">
        <v>0.25</v>
      </c>
      <c r="F8" s="184">
        <v>80</v>
      </c>
      <c r="G8" s="184">
        <v>110</v>
      </c>
      <c r="H8" s="186">
        <v>15000</v>
      </c>
      <c r="I8" s="200">
        <f t="shared" si="2"/>
        <v>172.1763085399449</v>
      </c>
      <c r="J8" s="200">
        <f t="shared" si="3"/>
        <v>172.1763085399449</v>
      </c>
      <c r="K8" s="184">
        <v>60</v>
      </c>
      <c r="L8" s="184">
        <v>1</v>
      </c>
      <c r="M8" s="183">
        <v>36</v>
      </c>
      <c r="N8" s="184">
        <v>60</v>
      </c>
      <c r="O8" s="200">
        <f>43560/(N8/12)</f>
        <v>8712</v>
      </c>
      <c r="P8" s="200">
        <f t="shared" si="4"/>
        <v>2904</v>
      </c>
      <c r="Q8" s="208">
        <f t="shared" si="5"/>
        <v>2.3232</v>
      </c>
      <c r="R8" s="200">
        <f t="shared" si="0"/>
        <v>33.33333333333333</v>
      </c>
      <c r="S8" s="209">
        <f t="shared" si="1"/>
        <v>499.99999999999994</v>
      </c>
      <c r="T8" s="110"/>
    </row>
    <row r="9" spans="1:20" ht="19.5" customHeight="1">
      <c r="A9" s="195" t="s">
        <v>13</v>
      </c>
      <c r="B9" s="183">
        <v>1</v>
      </c>
      <c r="C9" s="184">
        <v>1</v>
      </c>
      <c r="D9" s="184">
        <v>6</v>
      </c>
      <c r="E9" s="185">
        <v>0.166</v>
      </c>
      <c r="F9" s="184">
        <v>100</v>
      </c>
      <c r="G9" s="184">
        <v>110</v>
      </c>
      <c r="H9" s="186">
        <v>26000</v>
      </c>
      <c r="I9" s="200">
        <f t="shared" si="2"/>
        <v>99.47964493419039</v>
      </c>
      <c r="J9" s="200">
        <f t="shared" si="3"/>
        <v>298.43893480257117</v>
      </c>
      <c r="K9" s="184">
        <v>60</v>
      </c>
      <c r="L9" s="184">
        <v>3</v>
      </c>
      <c r="M9" s="183">
        <v>2</v>
      </c>
      <c r="N9" s="183">
        <v>12</v>
      </c>
      <c r="O9" s="200">
        <f>43560*L9/(K9/12)</f>
        <v>26136</v>
      </c>
      <c r="P9" s="200">
        <f t="shared" si="4"/>
        <v>156816</v>
      </c>
      <c r="Q9" s="208">
        <f t="shared" si="5"/>
        <v>1.0052307692307692</v>
      </c>
      <c r="R9" s="200">
        <f t="shared" si="0"/>
        <v>1800</v>
      </c>
      <c r="S9" s="209">
        <f t="shared" si="1"/>
        <v>499.99999999999994</v>
      </c>
      <c r="T9" s="110"/>
    </row>
    <row r="10" spans="1:20" ht="19.5" customHeight="1">
      <c r="A10" s="195" t="s">
        <v>27</v>
      </c>
      <c r="B10" s="183">
        <v>1</v>
      </c>
      <c r="C10" s="184">
        <v>3</v>
      </c>
      <c r="D10" s="184">
        <v>6</v>
      </c>
      <c r="E10" s="185">
        <v>0.166</v>
      </c>
      <c r="F10" s="184">
        <v>100</v>
      </c>
      <c r="G10" s="184">
        <v>110</v>
      </c>
      <c r="H10" s="186">
        <v>13000</v>
      </c>
      <c r="I10" s="200">
        <f t="shared" si="2"/>
        <v>74.60973370064279</v>
      </c>
      <c r="J10" s="200">
        <f t="shared" si="3"/>
        <v>149.21946740128558</v>
      </c>
      <c r="K10" s="184">
        <v>60</v>
      </c>
      <c r="L10" s="184">
        <v>2</v>
      </c>
      <c r="M10" s="183">
        <v>18</v>
      </c>
      <c r="N10" s="183">
        <v>18</v>
      </c>
      <c r="O10" s="200">
        <f>43560*L10/(K10/12)</f>
        <v>17424</v>
      </c>
      <c r="P10" s="200">
        <f t="shared" si="4"/>
        <v>11616</v>
      </c>
      <c r="Q10" s="208">
        <f t="shared" si="5"/>
        <v>1.3403076923076924</v>
      </c>
      <c r="R10" s="200">
        <f t="shared" si="0"/>
        <v>133.33333333333331</v>
      </c>
      <c r="S10" s="209">
        <f t="shared" si="1"/>
        <v>499.99999999999994</v>
      </c>
      <c r="T10" s="110"/>
    </row>
    <row r="11" spans="1:20" ht="19.5" customHeight="1">
      <c r="A11" s="195" t="s">
        <v>12</v>
      </c>
      <c r="B11" s="183">
        <v>1</v>
      </c>
      <c r="C11" s="184">
        <v>1</v>
      </c>
      <c r="D11" s="184">
        <v>7</v>
      </c>
      <c r="E11" s="185">
        <v>0.5</v>
      </c>
      <c r="F11" s="184">
        <v>120</v>
      </c>
      <c r="G11" s="184">
        <v>110</v>
      </c>
      <c r="H11" s="186">
        <v>15000</v>
      </c>
      <c r="I11" s="200">
        <f t="shared" si="2"/>
        <v>86.08815426997245</v>
      </c>
      <c r="J11" s="200">
        <f t="shared" si="3"/>
        <v>172.1763085399449</v>
      </c>
      <c r="K11" s="184">
        <v>60</v>
      </c>
      <c r="L11" s="184">
        <v>2</v>
      </c>
      <c r="M11" s="183">
        <v>18</v>
      </c>
      <c r="N11" s="183">
        <v>18</v>
      </c>
      <c r="O11" s="200">
        <f>43560*L11/(K11/12)</f>
        <v>17424</v>
      </c>
      <c r="P11" s="200">
        <f t="shared" si="4"/>
        <v>11616</v>
      </c>
      <c r="Q11" s="208">
        <f t="shared" si="5"/>
        <v>1.1616</v>
      </c>
      <c r="R11" s="200">
        <f>100*L11*(12/M11)</f>
        <v>133.33333333333331</v>
      </c>
      <c r="S11" s="209">
        <f>+R11/P11*43560</f>
        <v>499.99999999999994</v>
      </c>
      <c r="T11" s="110"/>
    </row>
    <row r="12" spans="1:34" ht="19.5" customHeight="1">
      <c r="A12" s="195" t="s">
        <v>32</v>
      </c>
      <c r="B12" s="183">
        <v>1</v>
      </c>
      <c r="C12" s="184">
        <v>2</v>
      </c>
      <c r="D12" s="184">
        <v>9</v>
      </c>
      <c r="E12" s="185">
        <v>1</v>
      </c>
      <c r="F12" s="184">
        <v>120</v>
      </c>
      <c r="G12" s="184">
        <v>110</v>
      </c>
      <c r="H12" s="186">
        <v>20000</v>
      </c>
      <c r="I12" s="200">
        <f t="shared" si="2"/>
        <v>229.5684113865932</v>
      </c>
      <c r="J12" s="200">
        <f t="shared" si="3"/>
        <v>229.5684113865932</v>
      </c>
      <c r="K12" s="184">
        <v>60</v>
      </c>
      <c r="L12" s="184">
        <v>1</v>
      </c>
      <c r="M12" s="183">
        <v>12</v>
      </c>
      <c r="N12" s="184">
        <v>60</v>
      </c>
      <c r="O12" s="200">
        <f>43560/(N12/12)</f>
        <v>8712</v>
      </c>
      <c r="P12" s="200">
        <f t="shared" si="4"/>
        <v>8712</v>
      </c>
      <c r="Q12" s="208">
        <f t="shared" si="5"/>
        <v>0.43560000000000004</v>
      </c>
      <c r="R12" s="200">
        <f t="shared" si="0"/>
        <v>100</v>
      </c>
      <c r="S12" s="209">
        <f t="shared" si="1"/>
        <v>499.99999999999994</v>
      </c>
      <c r="T12" s="110"/>
      <c r="X12" s="163"/>
      <c r="Y12" s="163"/>
      <c r="Z12" s="163"/>
      <c r="AC12" s="164"/>
      <c r="AD12" s="163"/>
      <c r="AE12" s="164"/>
      <c r="AF12" s="163"/>
      <c r="AG12" s="163"/>
      <c r="AH12" s="164"/>
    </row>
    <row r="13" spans="1:20" ht="19.5" customHeight="1">
      <c r="A13" s="195" t="s">
        <v>38</v>
      </c>
      <c r="B13" s="183">
        <v>1</v>
      </c>
      <c r="C13" s="184">
        <v>3</v>
      </c>
      <c r="D13" s="184">
        <v>5</v>
      </c>
      <c r="E13" s="185">
        <v>24</v>
      </c>
      <c r="F13" s="184">
        <v>0</v>
      </c>
      <c r="G13" s="184">
        <v>30</v>
      </c>
      <c r="H13" s="186">
        <v>5000</v>
      </c>
      <c r="I13" s="200">
        <f t="shared" si="2"/>
        <v>28.69605142332415</v>
      </c>
      <c r="J13" s="200">
        <f t="shared" si="3"/>
        <v>28.69605142332415</v>
      </c>
      <c r="K13" s="184">
        <v>30</v>
      </c>
      <c r="L13" s="184">
        <v>1</v>
      </c>
      <c r="M13" s="183">
        <v>6</v>
      </c>
      <c r="N13" s="184">
        <v>30</v>
      </c>
      <c r="O13" s="200">
        <f>43560/(N13/12)</f>
        <v>17424</v>
      </c>
      <c r="P13" s="200">
        <f t="shared" si="4"/>
        <v>34848</v>
      </c>
      <c r="Q13" s="208">
        <f t="shared" si="5"/>
        <v>3.4848000000000003</v>
      </c>
      <c r="R13" s="200">
        <f t="shared" si="0"/>
        <v>200</v>
      </c>
      <c r="S13" s="209">
        <f t="shared" si="1"/>
        <v>249.99999999999997</v>
      </c>
      <c r="T13" s="110"/>
    </row>
    <row r="14" spans="1:20" ht="19.5" customHeight="1">
      <c r="A14" s="195" t="s">
        <v>3</v>
      </c>
      <c r="B14" s="183">
        <v>1</v>
      </c>
      <c r="C14" s="184">
        <v>1</v>
      </c>
      <c r="D14" s="184">
        <v>8</v>
      </c>
      <c r="E14" s="185">
        <v>0.02</v>
      </c>
      <c r="F14" s="184">
        <v>120</v>
      </c>
      <c r="G14" s="184">
        <v>110</v>
      </c>
      <c r="H14" s="186">
        <v>20000</v>
      </c>
      <c r="I14" s="200">
        <f t="shared" si="2"/>
        <v>229.5684113865932</v>
      </c>
      <c r="J14" s="200">
        <f t="shared" si="3"/>
        <v>229.5684113865932</v>
      </c>
      <c r="K14" s="184">
        <v>60</v>
      </c>
      <c r="L14" s="184">
        <v>1</v>
      </c>
      <c r="M14" s="183">
        <v>24</v>
      </c>
      <c r="N14" s="184">
        <v>60</v>
      </c>
      <c r="O14" s="200">
        <f>43560/(N14/12)</f>
        <v>8712</v>
      </c>
      <c r="P14" s="200">
        <f t="shared" si="4"/>
        <v>4356</v>
      </c>
      <c r="Q14" s="208">
        <f t="shared" si="5"/>
        <v>0.43560000000000004</v>
      </c>
      <c r="R14" s="200">
        <f t="shared" si="0"/>
        <v>50</v>
      </c>
      <c r="S14" s="209">
        <f t="shared" si="1"/>
        <v>499.99999999999994</v>
      </c>
      <c r="T14" s="110"/>
    </row>
    <row r="15" spans="1:34" ht="19.5" customHeight="1">
      <c r="A15" s="195" t="s">
        <v>29</v>
      </c>
      <c r="B15" s="183">
        <v>0.5</v>
      </c>
      <c r="C15" s="184">
        <v>1</v>
      </c>
      <c r="D15" s="184">
        <v>1</v>
      </c>
      <c r="E15" s="185">
        <v>320</v>
      </c>
      <c r="F15" s="184">
        <v>150</v>
      </c>
      <c r="G15" s="184">
        <v>110</v>
      </c>
      <c r="H15" s="186">
        <v>5000</v>
      </c>
      <c r="I15" s="200">
        <f t="shared" si="2"/>
        <v>19.13070094888277</v>
      </c>
      <c r="J15" s="200">
        <f t="shared" si="3"/>
        <v>57.39210284664831</v>
      </c>
      <c r="K15" s="184">
        <v>60</v>
      </c>
      <c r="L15" s="184">
        <v>3</v>
      </c>
      <c r="M15" s="183">
        <v>6</v>
      </c>
      <c r="N15" s="183">
        <v>12</v>
      </c>
      <c r="O15" s="200">
        <f aca="true" t="shared" si="6" ref="O15:O20">43560*L15/(K15/12)</f>
        <v>26136</v>
      </c>
      <c r="P15" s="200">
        <f t="shared" si="4"/>
        <v>52272</v>
      </c>
      <c r="Q15" s="208">
        <f t="shared" si="5"/>
        <v>2.6136</v>
      </c>
      <c r="R15" s="200">
        <f t="shared" si="0"/>
        <v>600</v>
      </c>
      <c r="S15" s="209">
        <f t="shared" si="1"/>
        <v>499.99999999999994</v>
      </c>
      <c r="T15" s="110"/>
      <c r="X15" s="163"/>
      <c r="Y15" s="163"/>
      <c r="Z15" s="163"/>
      <c r="AC15" s="164"/>
      <c r="AD15" s="163"/>
      <c r="AE15" s="164"/>
      <c r="AF15" s="163"/>
      <c r="AG15" s="163"/>
      <c r="AH15" s="164"/>
    </row>
    <row r="16" spans="1:20" ht="19.5" customHeight="1">
      <c r="A16" s="195" t="s">
        <v>17</v>
      </c>
      <c r="B16" s="183">
        <v>1</v>
      </c>
      <c r="C16" s="184">
        <v>7</v>
      </c>
      <c r="D16" s="184">
        <v>15</v>
      </c>
      <c r="E16" s="185">
        <v>0.5</v>
      </c>
      <c r="F16" s="184">
        <v>100</v>
      </c>
      <c r="G16" s="184">
        <v>110</v>
      </c>
      <c r="H16" s="186">
        <v>9000</v>
      </c>
      <c r="I16" s="200">
        <f t="shared" si="2"/>
        <v>34.43526170798898</v>
      </c>
      <c r="J16" s="200">
        <f t="shared" si="3"/>
        <v>103.30578512396693</v>
      </c>
      <c r="K16" s="184">
        <v>60</v>
      </c>
      <c r="L16" s="184">
        <v>3</v>
      </c>
      <c r="M16" s="183">
        <v>4</v>
      </c>
      <c r="N16" s="183">
        <v>12</v>
      </c>
      <c r="O16" s="200">
        <f t="shared" si="6"/>
        <v>26136</v>
      </c>
      <c r="P16" s="200">
        <f t="shared" si="4"/>
        <v>78408</v>
      </c>
      <c r="Q16" s="208">
        <f t="shared" si="5"/>
        <v>2.9040000000000004</v>
      </c>
      <c r="R16" s="200">
        <f t="shared" si="0"/>
        <v>900</v>
      </c>
      <c r="S16" s="209">
        <f t="shared" si="1"/>
        <v>499.99999999999994</v>
      </c>
      <c r="T16" s="110"/>
    </row>
    <row r="17" spans="1:20" ht="19.5" customHeight="1">
      <c r="A17" s="195" t="s">
        <v>11</v>
      </c>
      <c r="B17" s="183">
        <v>1</v>
      </c>
      <c r="C17" s="184">
        <v>2</v>
      </c>
      <c r="D17" s="184">
        <v>8</v>
      </c>
      <c r="E17" s="185">
        <v>0.5</v>
      </c>
      <c r="F17" s="184">
        <v>120</v>
      </c>
      <c r="G17" s="184">
        <v>110</v>
      </c>
      <c r="H17" s="186">
        <v>30000</v>
      </c>
      <c r="I17" s="200">
        <f t="shared" si="2"/>
        <v>172.1763085399449</v>
      </c>
      <c r="J17" s="200">
        <f t="shared" si="3"/>
        <v>344.3526170798898</v>
      </c>
      <c r="K17" s="184">
        <v>60</v>
      </c>
      <c r="L17" s="184">
        <v>2</v>
      </c>
      <c r="M17" s="183">
        <v>12</v>
      </c>
      <c r="N17" s="183">
        <v>18</v>
      </c>
      <c r="O17" s="200">
        <f t="shared" si="6"/>
        <v>17424</v>
      </c>
      <c r="P17" s="200">
        <f t="shared" si="4"/>
        <v>17424</v>
      </c>
      <c r="Q17" s="208">
        <f t="shared" si="5"/>
        <v>0.5808</v>
      </c>
      <c r="R17" s="200">
        <f t="shared" si="0"/>
        <v>200</v>
      </c>
      <c r="S17" s="209">
        <f t="shared" si="1"/>
        <v>499.99999999999994</v>
      </c>
      <c r="T17" s="110"/>
    </row>
    <row r="18" spans="1:20" ht="19.5" customHeight="1">
      <c r="A18" s="195" t="s">
        <v>15</v>
      </c>
      <c r="B18" s="183">
        <v>1</v>
      </c>
      <c r="C18" s="184">
        <v>4</v>
      </c>
      <c r="D18" s="184">
        <v>8</v>
      </c>
      <c r="E18" s="185">
        <v>0.5</v>
      </c>
      <c r="F18" s="184">
        <v>100</v>
      </c>
      <c r="G18" s="184">
        <v>110</v>
      </c>
      <c r="H18" s="186">
        <v>12000</v>
      </c>
      <c r="I18" s="200">
        <f t="shared" si="2"/>
        <v>45.91368227731864</v>
      </c>
      <c r="J18" s="200">
        <f t="shared" si="3"/>
        <v>137.74104683195594</v>
      </c>
      <c r="K18" s="184">
        <v>60</v>
      </c>
      <c r="L18" s="184">
        <v>3</v>
      </c>
      <c r="M18" s="183">
        <v>60</v>
      </c>
      <c r="N18" s="183">
        <v>12</v>
      </c>
      <c r="O18" s="200">
        <f t="shared" si="6"/>
        <v>26136</v>
      </c>
      <c r="P18" s="200">
        <f t="shared" si="4"/>
        <v>5227.2</v>
      </c>
      <c r="Q18" s="208">
        <f t="shared" si="5"/>
        <v>2.178</v>
      </c>
      <c r="R18" s="200">
        <f t="shared" si="0"/>
        <v>60</v>
      </c>
      <c r="S18" s="209">
        <f t="shared" si="1"/>
        <v>500.00000000000006</v>
      </c>
      <c r="T18" s="110"/>
    </row>
    <row r="19" spans="1:20" ht="19.5" customHeight="1">
      <c r="A19" s="195" t="s">
        <v>9</v>
      </c>
      <c r="B19" s="183">
        <v>1</v>
      </c>
      <c r="C19" s="184">
        <v>4</v>
      </c>
      <c r="D19" s="184">
        <v>8</v>
      </c>
      <c r="E19" s="185">
        <v>0.125</v>
      </c>
      <c r="F19" s="184">
        <v>100</v>
      </c>
      <c r="G19" s="184">
        <v>110</v>
      </c>
      <c r="H19" s="186">
        <v>25000</v>
      </c>
      <c r="I19" s="200">
        <f t="shared" si="2"/>
        <v>95.65350474441384</v>
      </c>
      <c r="J19" s="200">
        <f t="shared" si="3"/>
        <v>286.9605142332415</v>
      </c>
      <c r="K19" s="184">
        <v>60</v>
      </c>
      <c r="L19" s="184">
        <v>3</v>
      </c>
      <c r="M19" s="183">
        <v>9</v>
      </c>
      <c r="N19" s="183">
        <v>12</v>
      </c>
      <c r="O19" s="200">
        <f t="shared" si="6"/>
        <v>26136</v>
      </c>
      <c r="P19" s="200">
        <f t="shared" si="4"/>
        <v>34848</v>
      </c>
      <c r="Q19" s="208">
        <f t="shared" si="5"/>
        <v>1.0454400000000001</v>
      </c>
      <c r="R19" s="200">
        <f t="shared" si="0"/>
        <v>400</v>
      </c>
      <c r="S19" s="209">
        <f t="shared" si="1"/>
        <v>499.99999999999994</v>
      </c>
      <c r="T19" s="110"/>
    </row>
    <row r="20" spans="1:20" ht="19.5" customHeight="1">
      <c r="A20" s="195" t="s">
        <v>14</v>
      </c>
      <c r="B20" s="183">
        <v>1</v>
      </c>
      <c r="C20" s="184">
        <v>3</v>
      </c>
      <c r="D20" s="184">
        <v>5</v>
      </c>
      <c r="E20" s="185">
        <v>0.25</v>
      </c>
      <c r="F20" s="184">
        <v>120</v>
      </c>
      <c r="G20" s="184">
        <v>110</v>
      </c>
      <c r="H20" s="186">
        <v>12000</v>
      </c>
      <c r="I20" s="200">
        <f t="shared" si="2"/>
        <v>68.87052341597796</v>
      </c>
      <c r="J20" s="200">
        <f t="shared" si="3"/>
        <v>137.7410468319559</v>
      </c>
      <c r="K20" s="184">
        <v>60</v>
      </c>
      <c r="L20" s="184">
        <v>2</v>
      </c>
      <c r="M20" s="183">
        <v>12</v>
      </c>
      <c r="N20" s="183">
        <v>18</v>
      </c>
      <c r="O20" s="200">
        <f t="shared" si="6"/>
        <v>17424</v>
      </c>
      <c r="P20" s="200">
        <f t="shared" si="4"/>
        <v>17424</v>
      </c>
      <c r="Q20" s="208">
        <f t="shared" si="5"/>
        <v>1.4520000000000002</v>
      </c>
      <c r="R20" s="200">
        <f t="shared" si="0"/>
        <v>200</v>
      </c>
      <c r="S20" s="209">
        <f t="shared" si="1"/>
        <v>499.99999999999994</v>
      </c>
      <c r="T20" s="110"/>
    </row>
    <row r="21" spans="1:20" ht="19.5" customHeight="1">
      <c r="A21" s="195" t="s">
        <v>4</v>
      </c>
      <c r="B21" s="183">
        <v>1</v>
      </c>
      <c r="C21" s="184">
        <v>1</v>
      </c>
      <c r="D21" s="184">
        <v>8</v>
      </c>
      <c r="E21" s="185">
        <v>1</v>
      </c>
      <c r="F21" s="184">
        <v>100</v>
      </c>
      <c r="G21" s="184">
        <v>110</v>
      </c>
      <c r="H21" s="186">
        <v>8000</v>
      </c>
      <c r="I21" s="200">
        <f t="shared" si="2"/>
        <v>91.82736455463728</v>
      </c>
      <c r="J21" s="200">
        <f t="shared" si="3"/>
        <v>91.82736455463728</v>
      </c>
      <c r="K21" s="184">
        <v>60</v>
      </c>
      <c r="L21" s="184">
        <v>1</v>
      </c>
      <c r="M21" s="183">
        <v>18</v>
      </c>
      <c r="N21" s="183">
        <v>60</v>
      </c>
      <c r="O21" s="200">
        <f>43560/(N21/12)</f>
        <v>8712</v>
      </c>
      <c r="P21" s="200">
        <f t="shared" si="4"/>
        <v>5808</v>
      </c>
      <c r="Q21" s="208">
        <f t="shared" si="5"/>
        <v>1.089</v>
      </c>
      <c r="R21" s="200">
        <f t="shared" si="0"/>
        <v>66.66666666666666</v>
      </c>
      <c r="S21" s="209">
        <f t="shared" si="1"/>
        <v>499.99999999999994</v>
      </c>
      <c r="T21" s="110"/>
    </row>
    <row r="22" spans="1:20" ht="19.5" customHeight="1">
      <c r="A22" s="195" t="s">
        <v>39</v>
      </c>
      <c r="B22" s="183">
        <v>2</v>
      </c>
      <c r="C22" s="184">
        <v>3</v>
      </c>
      <c r="D22" s="184">
        <v>6</v>
      </c>
      <c r="E22" s="185">
        <v>0.125</v>
      </c>
      <c r="F22" s="184">
        <v>120</v>
      </c>
      <c r="G22" s="184">
        <v>110</v>
      </c>
      <c r="H22" s="186">
        <v>22500</v>
      </c>
      <c r="I22" s="200">
        <f t="shared" si="2"/>
        <v>129.13223140495867</v>
      </c>
      <c r="J22" s="200">
        <f t="shared" si="3"/>
        <v>258.26446280991735</v>
      </c>
      <c r="K22" s="184">
        <v>60</v>
      </c>
      <c r="L22" s="184">
        <v>2</v>
      </c>
      <c r="M22" s="183">
        <v>12</v>
      </c>
      <c r="N22" s="183">
        <v>18</v>
      </c>
      <c r="O22" s="200">
        <f>43560*L22/(K22/12)</f>
        <v>17424</v>
      </c>
      <c r="P22" s="200">
        <f t="shared" si="4"/>
        <v>17424</v>
      </c>
      <c r="Q22" s="208">
        <f t="shared" si="5"/>
        <v>1.5488</v>
      </c>
      <c r="R22" s="200">
        <f t="shared" si="0"/>
        <v>200</v>
      </c>
      <c r="S22" s="209">
        <f t="shared" si="1"/>
        <v>499.99999999999994</v>
      </c>
      <c r="T22" s="110"/>
    </row>
    <row r="23" spans="1:20" ht="19.5" customHeight="1">
      <c r="A23" s="195" t="s">
        <v>25</v>
      </c>
      <c r="B23" s="183">
        <v>0.25</v>
      </c>
      <c r="C23" s="184">
        <v>2</v>
      </c>
      <c r="D23" s="184">
        <v>15</v>
      </c>
      <c r="E23" s="185">
        <v>0.01</v>
      </c>
      <c r="F23" s="184">
        <v>100</v>
      </c>
      <c r="G23" s="184">
        <v>110</v>
      </c>
      <c r="H23" s="186">
        <v>8000</v>
      </c>
      <c r="I23" s="200">
        <f t="shared" si="2"/>
        <v>30.60912151821243</v>
      </c>
      <c r="J23" s="200">
        <f t="shared" si="3"/>
        <v>91.82736455463728</v>
      </c>
      <c r="K23" s="184">
        <v>60</v>
      </c>
      <c r="L23" s="184">
        <v>3</v>
      </c>
      <c r="M23" s="183">
        <v>6</v>
      </c>
      <c r="N23" s="183">
        <v>12</v>
      </c>
      <c r="O23" s="200">
        <f>43560*L23/(K23/12)</f>
        <v>26136</v>
      </c>
      <c r="P23" s="200">
        <f t="shared" si="4"/>
        <v>52272</v>
      </c>
      <c r="Q23" s="208">
        <f t="shared" si="5"/>
        <v>0.81675</v>
      </c>
      <c r="R23" s="200">
        <f t="shared" si="0"/>
        <v>600</v>
      </c>
      <c r="S23" s="209">
        <f t="shared" si="1"/>
        <v>499.99999999999994</v>
      </c>
      <c r="T23" s="110"/>
    </row>
    <row r="24" spans="1:20" ht="19.5" customHeight="1">
      <c r="A24" s="195" t="s">
        <v>26</v>
      </c>
      <c r="B24" s="183">
        <v>1</v>
      </c>
      <c r="C24" s="184">
        <v>1</v>
      </c>
      <c r="D24" s="184">
        <v>5</v>
      </c>
      <c r="E24" s="185">
        <f>16*1.5</f>
        <v>24</v>
      </c>
      <c r="F24" s="184">
        <v>50</v>
      </c>
      <c r="G24" s="184">
        <v>80</v>
      </c>
      <c r="H24" s="186">
        <v>6000</v>
      </c>
      <c r="I24" s="200">
        <f t="shared" si="2"/>
        <v>34.43526170798898</v>
      </c>
      <c r="J24" s="200">
        <f t="shared" si="3"/>
        <v>34.43526170798898</v>
      </c>
      <c r="K24" s="184">
        <v>30</v>
      </c>
      <c r="L24" s="184">
        <v>1</v>
      </c>
      <c r="M24" s="183">
        <v>2</v>
      </c>
      <c r="N24" s="184">
        <v>30</v>
      </c>
      <c r="O24" s="200">
        <f>43560/(N24/12)</f>
        <v>17424</v>
      </c>
      <c r="P24" s="200">
        <f t="shared" si="4"/>
        <v>104544</v>
      </c>
      <c r="Q24" s="208">
        <f t="shared" si="5"/>
        <v>2.9040000000000004</v>
      </c>
      <c r="R24" s="200">
        <f t="shared" si="0"/>
        <v>600</v>
      </c>
      <c r="S24" s="209">
        <f t="shared" si="1"/>
        <v>249.99999999999997</v>
      </c>
      <c r="T24" s="110"/>
    </row>
    <row r="25" spans="1:20" ht="19.5" customHeight="1">
      <c r="A25" s="195" t="s">
        <v>40</v>
      </c>
      <c r="B25" s="183">
        <v>1</v>
      </c>
      <c r="C25" s="184">
        <v>1</v>
      </c>
      <c r="D25" s="184">
        <v>7</v>
      </c>
      <c r="E25" s="185">
        <v>0.015</v>
      </c>
      <c r="F25" s="184">
        <v>100</v>
      </c>
      <c r="G25" s="184">
        <v>100</v>
      </c>
      <c r="H25" s="186">
        <v>20000</v>
      </c>
      <c r="I25" s="200">
        <f t="shared" si="2"/>
        <v>114.7842056932966</v>
      </c>
      <c r="J25" s="200">
        <f t="shared" si="3"/>
        <v>229.5684113865932</v>
      </c>
      <c r="K25" s="184">
        <v>60</v>
      </c>
      <c r="L25" s="184">
        <v>2</v>
      </c>
      <c r="M25" s="183">
        <v>18</v>
      </c>
      <c r="N25" s="183">
        <v>18</v>
      </c>
      <c r="O25" s="200">
        <f>43560*L25/(K25/12)</f>
        <v>17424</v>
      </c>
      <c r="P25" s="200">
        <f t="shared" si="4"/>
        <v>11616</v>
      </c>
      <c r="Q25" s="208">
        <f t="shared" si="5"/>
        <v>0.8712000000000001</v>
      </c>
      <c r="R25" s="200">
        <f t="shared" si="0"/>
        <v>133.33333333333331</v>
      </c>
      <c r="S25" s="209">
        <f t="shared" si="1"/>
        <v>499.99999999999994</v>
      </c>
      <c r="T25" s="110"/>
    </row>
    <row r="26" spans="1:20" ht="19.5" customHeight="1">
      <c r="A26" s="195" t="s">
        <v>125</v>
      </c>
      <c r="B26" s="183">
        <f>35/20</f>
        <v>1.75</v>
      </c>
      <c r="C26" s="184">
        <v>1</v>
      </c>
      <c r="D26" s="184">
        <v>1</v>
      </c>
      <c r="E26" s="185">
        <v>267</v>
      </c>
      <c r="F26" s="184">
        <v>150</v>
      </c>
      <c r="G26" s="184">
        <v>100</v>
      </c>
      <c r="H26" s="186">
        <v>30000</v>
      </c>
      <c r="I26" s="200">
        <f t="shared" si="2"/>
        <v>218.08999081726355</v>
      </c>
      <c r="J26" s="200">
        <f t="shared" si="3"/>
        <v>218.08999081726355</v>
      </c>
      <c r="K26" s="184">
        <v>38</v>
      </c>
      <c r="L26" s="184">
        <v>1</v>
      </c>
      <c r="M26" s="183">
        <v>9</v>
      </c>
      <c r="N26" s="183">
        <v>38</v>
      </c>
      <c r="O26" s="200">
        <f>43560*L26/(K26/12)</f>
        <v>13755.789473684212</v>
      </c>
      <c r="P26" s="200">
        <f t="shared" si="4"/>
        <v>18341.052631578947</v>
      </c>
      <c r="Q26" s="208">
        <f t="shared" si="5"/>
        <v>0.8024210526315789</v>
      </c>
      <c r="R26" s="200">
        <f t="shared" si="0"/>
        <v>133.33333333333331</v>
      </c>
      <c r="S26" s="209">
        <f t="shared" si="1"/>
        <v>316.66666666666663</v>
      </c>
      <c r="T26" s="110"/>
    </row>
    <row r="27" spans="1:20" ht="19.5" customHeight="1">
      <c r="A27" s="195" t="s">
        <v>5</v>
      </c>
      <c r="B27" s="183">
        <v>0.5</v>
      </c>
      <c r="C27" s="184">
        <v>5</v>
      </c>
      <c r="D27" s="184">
        <v>9</v>
      </c>
      <c r="E27" s="185">
        <v>1.5</v>
      </c>
      <c r="F27" s="184">
        <v>100</v>
      </c>
      <c r="G27" s="184">
        <v>110</v>
      </c>
      <c r="H27" s="186">
        <v>6000</v>
      </c>
      <c r="I27" s="200">
        <f t="shared" si="2"/>
        <v>22.95684113865932</v>
      </c>
      <c r="J27" s="200">
        <f t="shared" si="3"/>
        <v>68.87052341597797</v>
      </c>
      <c r="K27" s="184">
        <v>60</v>
      </c>
      <c r="L27" s="184">
        <v>3</v>
      </c>
      <c r="M27" s="183">
        <v>2</v>
      </c>
      <c r="N27" s="183">
        <v>12</v>
      </c>
      <c r="O27" s="200">
        <f>43560*L27/(K27/12)</f>
        <v>26136</v>
      </c>
      <c r="P27" s="200">
        <f t="shared" si="4"/>
        <v>156816</v>
      </c>
      <c r="Q27" s="208">
        <f t="shared" si="5"/>
        <v>2.178</v>
      </c>
      <c r="R27" s="200">
        <f t="shared" si="0"/>
        <v>1800</v>
      </c>
      <c r="S27" s="209">
        <f t="shared" si="1"/>
        <v>499.99999999999994</v>
      </c>
      <c r="T27" s="110"/>
    </row>
    <row r="28" spans="1:20" ht="19.5" customHeight="1">
      <c r="A28" s="195" t="s">
        <v>33</v>
      </c>
      <c r="B28" s="183">
        <v>1</v>
      </c>
      <c r="C28" s="184">
        <v>4</v>
      </c>
      <c r="D28" s="184">
        <v>8</v>
      </c>
      <c r="E28" s="185">
        <v>16</v>
      </c>
      <c r="F28" s="184">
        <v>50</v>
      </c>
      <c r="G28" s="184">
        <v>80</v>
      </c>
      <c r="H28" s="186">
        <v>6000</v>
      </c>
      <c r="I28" s="200">
        <f t="shared" si="2"/>
        <v>34.43526170798898</v>
      </c>
      <c r="J28" s="200">
        <f t="shared" si="3"/>
        <v>34.43526170798898</v>
      </c>
      <c r="K28" s="184">
        <v>30</v>
      </c>
      <c r="L28" s="184">
        <v>1</v>
      </c>
      <c r="M28" s="183">
        <v>3</v>
      </c>
      <c r="N28" s="184">
        <v>30</v>
      </c>
      <c r="O28" s="200">
        <f>43560/(N28/12)</f>
        <v>17424</v>
      </c>
      <c r="P28" s="200">
        <f t="shared" si="4"/>
        <v>69696</v>
      </c>
      <c r="Q28" s="208">
        <f t="shared" si="5"/>
        <v>2.9040000000000004</v>
      </c>
      <c r="R28" s="200">
        <f t="shared" si="0"/>
        <v>400</v>
      </c>
      <c r="S28" s="209">
        <f t="shared" si="1"/>
        <v>249.99999999999997</v>
      </c>
      <c r="T28" s="110"/>
    </row>
    <row r="29" spans="1:20" ht="19.5" customHeight="1">
      <c r="A29" s="195" t="s">
        <v>37</v>
      </c>
      <c r="B29" s="183">
        <v>1</v>
      </c>
      <c r="C29" s="184">
        <v>3</v>
      </c>
      <c r="D29" s="184">
        <v>6</v>
      </c>
      <c r="E29" s="185">
        <v>24</v>
      </c>
      <c r="F29" s="184">
        <v>0</v>
      </c>
      <c r="G29" s="184">
        <v>30</v>
      </c>
      <c r="H29" s="186">
        <v>5000</v>
      </c>
      <c r="I29" s="200">
        <f t="shared" si="2"/>
        <v>28.69605142332415</v>
      </c>
      <c r="J29" s="200">
        <f t="shared" si="3"/>
        <v>28.69605142332415</v>
      </c>
      <c r="K29" s="184">
        <v>30</v>
      </c>
      <c r="L29" s="184">
        <v>1</v>
      </c>
      <c r="M29" s="183">
        <v>4</v>
      </c>
      <c r="N29" s="184">
        <v>30</v>
      </c>
      <c r="O29" s="200">
        <f>43560/(N29/12)</f>
        <v>17424</v>
      </c>
      <c r="P29" s="200">
        <f t="shared" si="4"/>
        <v>52272</v>
      </c>
      <c r="Q29" s="208">
        <f t="shared" si="5"/>
        <v>3.4848000000000003</v>
      </c>
      <c r="R29" s="200">
        <f t="shared" si="0"/>
        <v>300</v>
      </c>
      <c r="S29" s="209">
        <f t="shared" si="1"/>
        <v>249.99999999999997</v>
      </c>
      <c r="T29" s="110"/>
    </row>
    <row r="30" spans="1:20" ht="19.5" customHeight="1">
      <c r="A30" s="195" t="s">
        <v>8</v>
      </c>
      <c r="B30" s="183">
        <v>0.5</v>
      </c>
      <c r="C30" s="184">
        <v>4</v>
      </c>
      <c r="D30" s="184">
        <v>8</v>
      </c>
      <c r="E30" s="185">
        <v>1</v>
      </c>
      <c r="F30" s="184">
        <v>120</v>
      </c>
      <c r="G30" s="184">
        <v>110</v>
      </c>
      <c r="H30" s="186">
        <v>8000</v>
      </c>
      <c r="I30" s="200">
        <f t="shared" si="2"/>
        <v>30.60912151821243</v>
      </c>
      <c r="J30" s="200">
        <f t="shared" si="3"/>
        <v>91.82736455463728</v>
      </c>
      <c r="K30" s="184">
        <v>60</v>
      </c>
      <c r="L30" s="184">
        <v>3</v>
      </c>
      <c r="M30" s="183">
        <v>2</v>
      </c>
      <c r="N30" s="183">
        <v>12</v>
      </c>
      <c r="O30" s="200">
        <f>43560*L30/(K30/12)</f>
        <v>26136</v>
      </c>
      <c r="P30" s="200">
        <f t="shared" si="4"/>
        <v>156816</v>
      </c>
      <c r="Q30" s="208">
        <f t="shared" si="5"/>
        <v>1.6335</v>
      </c>
      <c r="R30" s="200">
        <f t="shared" si="0"/>
        <v>1800</v>
      </c>
      <c r="S30" s="209">
        <f t="shared" si="1"/>
        <v>499.99999999999994</v>
      </c>
      <c r="T30" s="110"/>
    </row>
    <row r="31" spans="1:20" ht="19.5" customHeight="1">
      <c r="A31" s="195" t="s">
        <v>28</v>
      </c>
      <c r="B31" s="183">
        <v>1</v>
      </c>
      <c r="C31" s="184">
        <v>1</v>
      </c>
      <c r="D31" s="184">
        <v>1</v>
      </c>
      <c r="E31" s="185">
        <v>0.5</v>
      </c>
      <c r="F31" s="184">
        <v>100</v>
      </c>
      <c r="G31" s="184">
        <v>110</v>
      </c>
      <c r="H31" s="186">
        <v>35000</v>
      </c>
      <c r="I31" s="200">
        <f t="shared" si="2"/>
        <v>133.91490664217937</v>
      </c>
      <c r="J31" s="200">
        <f t="shared" si="3"/>
        <v>401.7447199265381</v>
      </c>
      <c r="K31" s="184">
        <v>60</v>
      </c>
      <c r="L31" s="184">
        <v>3</v>
      </c>
      <c r="M31" s="183">
        <v>6</v>
      </c>
      <c r="N31" s="183">
        <v>12</v>
      </c>
      <c r="O31" s="200">
        <f>43560*L31/(K31/12)</f>
        <v>26136</v>
      </c>
      <c r="P31" s="200">
        <f t="shared" si="4"/>
        <v>52272</v>
      </c>
      <c r="Q31" s="208">
        <f t="shared" si="5"/>
        <v>0.7467428571428572</v>
      </c>
      <c r="R31" s="200">
        <f t="shared" si="0"/>
        <v>600</v>
      </c>
      <c r="S31" s="209">
        <f t="shared" si="1"/>
        <v>499.99999999999994</v>
      </c>
      <c r="T31" s="110"/>
    </row>
    <row r="32" spans="1:20" ht="19.5" customHeight="1">
      <c r="A32" s="195" t="s">
        <v>31</v>
      </c>
      <c r="B32" s="183">
        <v>1</v>
      </c>
      <c r="C32" s="184">
        <v>3</v>
      </c>
      <c r="D32" s="184">
        <v>10</v>
      </c>
      <c r="E32" s="185">
        <v>2</v>
      </c>
      <c r="F32" s="184">
        <v>120</v>
      </c>
      <c r="G32" s="184">
        <v>110</v>
      </c>
      <c r="H32" s="186">
        <v>20000</v>
      </c>
      <c r="I32" s="200">
        <f t="shared" si="2"/>
        <v>114.7842056932966</v>
      </c>
      <c r="J32" s="200">
        <f t="shared" si="3"/>
        <v>229.5684113865932</v>
      </c>
      <c r="K32" s="184">
        <v>60</v>
      </c>
      <c r="L32" s="184">
        <v>2</v>
      </c>
      <c r="M32" s="183">
        <v>24</v>
      </c>
      <c r="N32" s="183">
        <v>18</v>
      </c>
      <c r="O32" s="200">
        <f>43560*L32/(K32/12)</f>
        <v>17424</v>
      </c>
      <c r="P32" s="200">
        <f t="shared" si="4"/>
        <v>8712</v>
      </c>
      <c r="Q32" s="208">
        <f t="shared" si="5"/>
        <v>0.8712000000000001</v>
      </c>
      <c r="R32" s="200">
        <f t="shared" si="0"/>
        <v>100</v>
      </c>
      <c r="S32" s="209">
        <f t="shared" si="1"/>
        <v>499.99999999999994</v>
      </c>
      <c r="T32" s="110"/>
    </row>
    <row r="33" spans="1:34" ht="19.5" customHeight="1">
      <c r="A33" s="195" t="s">
        <v>30</v>
      </c>
      <c r="B33" s="183">
        <v>6</v>
      </c>
      <c r="C33" s="184">
        <v>5</v>
      </c>
      <c r="D33" s="184">
        <v>10</v>
      </c>
      <c r="E33" s="185">
        <v>3</v>
      </c>
      <c r="F33" s="184">
        <v>180</v>
      </c>
      <c r="G33" s="184">
        <v>50</v>
      </c>
      <c r="H33" s="186">
        <v>11000</v>
      </c>
      <c r="I33" s="200">
        <f t="shared" si="2"/>
        <v>63.13131313131313</v>
      </c>
      <c r="J33" s="200">
        <f t="shared" si="3"/>
        <v>63.13131313131313</v>
      </c>
      <c r="K33" s="184">
        <v>30</v>
      </c>
      <c r="L33" s="184">
        <v>1</v>
      </c>
      <c r="M33" s="183">
        <v>12</v>
      </c>
      <c r="N33" s="184">
        <v>30</v>
      </c>
      <c r="O33" s="200">
        <f>43560/(N33/12)</f>
        <v>17424</v>
      </c>
      <c r="P33" s="200">
        <f t="shared" si="4"/>
        <v>17424</v>
      </c>
      <c r="Q33" s="208">
        <f t="shared" si="5"/>
        <v>9.504000000000001</v>
      </c>
      <c r="R33" s="200">
        <f t="shared" si="0"/>
        <v>100</v>
      </c>
      <c r="S33" s="209">
        <f t="shared" si="1"/>
        <v>249.99999999999997</v>
      </c>
      <c r="T33" s="110"/>
      <c r="X33" s="163"/>
      <c r="Y33" s="163"/>
      <c r="Z33" s="163"/>
      <c r="AC33" s="164"/>
      <c r="AD33" s="163"/>
      <c r="AE33" s="164"/>
      <c r="AF33" s="163"/>
      <c r="AG33" s="163"/>
      <c r="AH33" s="164"/>
    </row>
    <row r="34" spans="1:20" ht="19.5" customHeight="1">
      <c r="A34" s="195" t="s">
        <v>0</v>
      </c>
      <c r="B34" s="183">
        <v>1</v>
      </c>
      <c r="C34" s="184">
        <v>2</v>
      </c>
      <c r="D34" s="184">
        <v>15</v>
      </c>
      <c r="E34" s="185">
        <v>0.33</v>
      </c>
      <c r="F34" s="184">
        <v>120</v>
      </c>
      <c r="G34" s="184">
        <v>110</v>
      </c>
      <c r="H34" s="186">
        <v>20000</v>
      </c>
      <c r="I34" s="200">
        <f t="shared" si="2"/>
        <v>91.82736455463728</v>
      </c>
      <c r="J34" s="200">
        <f t="shared" si="3"/>
        <v>183.65472910927457</v>
      </c>
      <c r="K34" s="183">
        <v>60</v>
      </c>
      <c r="L34" s="183">
        <v>2</v>
      </c>
      <c r="M34" s="183">
        <v>12</v>
      </c>
      <c r="N34" s="183">
        <v>24</v>
      </c>
      <c r="O34" s="200">
        <f>43560/(N34/12)</f>
        <v>21780</v>
      </c>
      <c r="P34" s="200">
        <f t="shared" si="4"/>
        <v>21780</v>
      </c>
      <c r="Q34" s="208">
        <f t="shared" si="5"/>
        <v>1.089</v>
      </c>
      <c r="R34" s="200">
        <f t="shared" si="0"/>
        <v>200</v>
      </c>
      <c r="S34" s="209">
        <f t="shared" si="1"/>
        <v>400</v>
      </c>
      <c r="T34" s="110"/>
    </row>
    <row r="35" spans="1:20" ht="19.5" customHeight="1">
      <c r="A35" s="195" t="s">
        <v>2</v>
      </c>
      <c r="B35" s="183">
        <v>1</v>
      </c>
      <c r="C35" s="184">
        <v>1</v>
      </c>
      <c r="D35" s="184">
        <v>7</v>
      </c>
      <c r="E35" s="185">
        <v>0.25</v>
      </c>
      <c r="F35" s="184">
        <v>120</v>
      </c>
      <c r="G35" s="184">
        <v>100</v>
      </c>
      <c r="H35" s="186">
        <v>20000</v>
      </c>
      <c r="I35" s="200">
        <f t="shared" si="2"/>
        <v>229.5684113865932</v>
      </c>
      <c r="J35" s="200">
        <f t="shared" si="3"/>
        <v>229.5684113865932</v>
      </c>
      <c r="K35" s="184">
        <v>60</v>
      </c>
      <c r="L35" s="184">
        <v>1</v>
      </c>
      <c r="M35" s="183">
        <v>24</v>
      </c>
      <c r="N35" s="184">
        <v>60</v>
      </c>
      <c r="O35" s="200">
        <f>43560/(N35/12)</f>
        <v>8712</v>
      </c>
      <c r="P35" s="200">
        <f t="shared" si="4"/>
        <v>4356</v>
      </c>
      <c r="Q35" s="208">
        <f t="shared" si="5"/>
        <v>0.43560000000000004</v>
      </c>
      <c r="R35" s="200">
        <f t="shared" si="0"/>
        <v>50</v>
      </c>
      <c r="S35" s="209">
        <f t="shared" si="1"/>
        <v>499.99999999999994</v>
      </c>
      <c r="T35" s="110"/>
    </row>
    <row r="36" spans="1:20" ht="19.5" customHeight="1">
      <c r="A36" s="195" t="s">
        <v>7</v>
      </c>
      <c r="B36" s="183">
        <v>1</v>
      </c>
      <c r="C36" s="184">
        <v>4</v>
      </c>
      <c r="D36" s="184">
        <v>8</v>
      </c>
      <c r="E36" s="185">
        <v>0.33</v>
      </c>
      <c r="F36" s="184">
        <v>120</v>
      </c>
      <c r="G36" s="184">
        <v>110</v>
      </c>
      <c r="H36" s="186">
        <v>8000</v>
      </c>
      <c r="I36" s="200">
        <f t="shared" si="2"/>
        <v>30.60912151821243</v>
      </c>
      <c r="J36" s="200">
        <f t="shared" si="3"/>
        <v>91.82736455463728</v>
      </c>
      <c r="K36" s="184">
        <v>60</v>
      </c>
      <c r="L36" s="184">
        <v>3</v>
      </c>
      <c r="M36" s="183">
        <v>4</v>
      </c>
      <c r="N36" s="183">
        <v>12</v>
      </c>
      <c r="O36" s="200">
        <f>43560*L36/(K36/12)</f>
        <v>26136</v>
      </c>
      <c r="P36" s="200">
        <f t="shared" si="4"/>
        <v>78408</v>
      </c>
      <c r="Q36" s="208">
        <f t="shared" si="5"/>
        <v>3.267</v>
      </c>
      <c r="R36" s="200">
        <f t="shared" si="0"/>
        <v>900</v>
      </c>
      <c r="S36" s="209">
        <f t="shared" si="1"/>
        <v>499.99999999999994</v>
      </c>
      <c r="T36" s="110"/>
    </row>
    <row r="37" spans="1:20" ht="19.5" customHeight="1" thickBot="1">
      <c r="A37" s="196" t="s">
        <v>35</v>
      </c>
      <c r="B37" s="187">
        <v>8</v>
      </c>
      <c r="C37" s="188">
        <v>3</v>
      </c>
      <c r="D37" s="188">
        <v>6</v>
      </c>
      <c r="E37" s="189">
        <v>0.66</v>
      </c>
      <c r="F37" s="188">
        <v>80</v>
      </c>
      <c r="G37" s="188">
        <v>110</v>
      </c>
      <c r="H37" s="190">
        <v>20000</v>
      </c>
      <c r="I37" s="201">
        <f t="shared" si="2"/>
        <v>229.5684113865932</v>
      </c>
      <c r="J37" s="201">
        <f t="shared" si="3"/>
        <v>229.5684113865932</v>
      </c>
      <c r="K37" s="188">
        <v>60</v>
      </c>
      <c r="L37" s="188">
        <v>1</v>
      </c>
      <c r="M37" s="187">
        <v>36</v>
      </c>
      <c r="N37" s="188">
        <v>60</v>
      </c>
      <c r="O37" s="201">
        <f>43560/(N37/12)</f>
        <v>8712</v>
      </c>
      <c r="P37" s="201">
        <f t="shared" si="4"/>
        <v>2904</v>
      </c>
      <c r="Q37" s="210">
        <f t="shared" si="5"/>
        <v>3.4848000000000003</v>
      </c>
      <c r="R37" s="201">
        <f t="shared" si="0"/>
        <v>33.33333333333333</v>
      </c>
      <c r="S37" s="211">
        <f t="shared" si="1"/>
        <v>499.99999999999994</v>
      </c>
      <c r="T37" s="110"/>
    </row>
    <row r="38" spans="1:20" ht="18.75">
      <c r="A38" s="191"/>
      <c r="B38" s="111"/>
      <c r="C38" s="111"/>
      <c r="D38" s="111"/>
      <c r="E38" s="111"/>
      <c r="F38" s="192"/>
      <c r="G38" s="192"/>
      <c r="H38" s="193"/>
      <c r="I38" s="193"/>
      <c r="J38" s="193"/>
      <c r="K38" s="111"/>
      <c r="L38" s="111"/>
      <c r="M38" s="111"/>
      <c r="N38" s="111"/>
      <c r="O38" s="212"/>
      <c r="P38" s="212"/>
      <c r="Q38" s="213"/>
      <c r="R38" s="212"/>
      <c r="S38" s="213"/>
      <c r="T38" s="110"/>
    </row>
    <row r="39" spans="1:33" ht="18.75">
      <c r="A39" s="191"/>
      <c r="B39" s="111"/>
      <c r="C39" s="192"/>
      <c r="D39" s="192"/>
      <c r="E39" s="192"/>
      <c r="F39" s="192"/>
      <c r="G39" s="192"/>
      <c r="H39" s="193"/>
      <c r="I39" s="193"/>
      <c r="J39" s="193"/>
      <c r="K39" s="111"/>
      <c r="L39" s="192"/>
      <c r="M39" s="192"/>
      <c r="N39" s="192"/>
      <c r="O39" s="212"/>
      <c r="P39" s="212"/>
      <c r="Q39" s="214"/>
      <c r="R39" s="212"/>
      <c r="S39" s="214"/>
      <c r="T39" s="110"/>
      <c r="W39" s="163"/>
      <c r="X39" s="163"/>
      <c r="Y39" s="163"/>
      <c r="AB39" s="164"/>
      <c r="AC39" s="163"/>
      <c r="AD39" s="164"/>
      <c r="AE39" s="163"/>
      <c r="AF39" s="163"/>
      <c r="AG39" s="164"/>
    </row>
    <row r="40" spans="1:33" ht="18.75">
      <c r="A40" s="191"/>
      <c r="B40" s="111"/>
      <c r="C40" s="192"/>
      <c r="D40" s="192"/>
      <c r="E40" s="192"/>
      <c r="F40" s="192"/>
      <c r="G40" s="192"/>
      <c r="H40" s="193"/>
      <c r="I40" s="193"/>
      <c r="J40" s="193"/>
      <c r="K40" s="111"/>
      <c r="L40" s="192"/>
      <c r="M40" s="192"/>
      <c r="N40" s="192"/>
      <c r="O40" s="212"/>
      <c r="P40" s="212"/>
      <c r="Q40" s="214"/>
      <c r="R40" s="212"/>
      <c r="S40" s="214"/>
      <c r="T40" s="110"/>
      <c r="W40" s="163"/>
      <c r="X40" s="163"/>
      <c r="Y40" s="163"/>
      <c r="AB40" s="164"/>
      <c r="AC40" s="163"/>
      <c r="AD40" s="164"/>
      <c r="AE40" s="163"/>
      <c r="AF40" s="163"/>
      <c r="AG40" s="164"/>
    </row>
    <row r="41" spans="1:33" ht="18.75">
      <c r="A41" s="191"/>
      <c r="B41" s="111"/>
      <c r="C41" s="192"/>
      <c r="D41" s="192"/>
      <c r="E41" s="192"/>
      <c r="F41" s="192"/>
      <c r="G41" s="192"/>
      <c r="H41" s="193"/>
      <c r="I41" s="193"/>
      <c r="J41" s="193"/>
      <c r="K41" s="111"/>
      <c r="L41" s="192"/>
      <c r="M41" s="192"/>
      <c r="N41" s="192"/>
      <c r="O41" s="212"/>
      <c r="P41" s="212"/>
      <c r="Q41" s="214"/>
      <c r="R41" s="212"/>
      <c r="S41" s="214"/>
      <c r="T41" s="110"/>
      <c r="W41" s="163"/>
      <c r="X41" s="163"/>
      <c r="Y41" s="163"/>
      <c r="AB41" s="164"/>
      <c r="AC41" s="163"/>
      <c r="AD41" s="164"/>
      <c r="AE41" s="163"/>
      <c r="AF41" s="163"/>
      <c r="AG41" s="164"/>
    </row>
    <row r="42" spans="1:33" ht="18.75">
      <c r="A42" s="191"/>
      <c r="B42" s="111"/>
      <c r="C42" s="192"/>
      <c r="D42" s="192"/>
      <c r="E42" s="192"/>
      <c r="F42" s="192"/>
      <c r="G42" s="192"/>
      <c r="H42" s="193"/>
      <c r="I42" s="193"/>
      <c r="J42" s="193"/>
      <c r="K42" s="111"/>
      <c r="L42" s="192"/>
      <c r="M42" s="192"/>
      <c r="N42" s="192"/>
      <c r="O42" s="212"/>
      <c r="P42" s="212"/>
      <c r="Q42" s="214"/>
      <c r="R42" s="212"/>
      <c r="S42" s="214"/>
      <c r="T42" s="110"/>
      <c r="W42" s="163"/>
      <c r="X42" s="163"/>
      <c r="Y42" s="163"/>
      <c r="AB42" s="164"/>
      <c r="AC42" s="163"/>
      <c r="AD42" s="164"/>
      <c r="AE42" s="163"/>
      <c r="AF42" s="163"/>
      <c r="AG42" s="164"/>
    </row>
    <row r="43" spans="1:33" ht="18.75">
      <c r="A43" s="191"/>
      <c r="B43" s="111"/>
      <c r="C43" s="192"/>
      <c r="D43" s="192"/>
      <c r="E43" s="192"/>
      <c r="F43" s="192"/>
      <c r="G43" s="192"/>
      <c r="H43" s="193"/>
      <c r="I43" s="193"/>
      <c r="J43" s="193"/>
      <c r="K43" s="111"/>
      <c r="L43" s="192"/>
      <c r="M43" s="192"/>
      <c r="N43" s="192"/>
      <c r="O43" s="212"/>
      <c r="P43" s="212"/>
      <c r="Q43" s="214"/>
      <c r="R43" s="212"/>
      <c r="S43" s="214"/>
      <c r="T43" s="110"/>
      <c r="W43" s="163"/>
      <c r="X43" s="163"/>
      <c r="Y43" s="163"/>
      <c r="AB43" s="164"/>
      <c r="AC43" s="163"/>
      <c r="AD43" s="164"/>
      <c r="AE43" s="163"/>
      <c r="AF43" s="163"/>
      <c r="AG43" s="164"/>
    </row>
    <row r="44" spans="1:33" ht="18.75">
      <c r="A44" s="191"/>
      <c r="B44" s="111"/>
      <c r="C44" s="192"/>
      <c r="D44" s="192"/>
      <c r="E44" s="192"/>
      <c r="F44" s="192"/>
      <c r="G44" s="192"/>
      <c r="H44" s="193"/>
      <c r="I44" s="193"/>
      <c r="J44" s="193"/>
      <c r="K44" s="111"/>
      <c r="L44" s="192"/>
      <c r="M44" s="192"/>
      <c r="N44" s="192"/>
      <c r="O44" s="212"/>
      <c r="P44" s="212"/>
      <c r="Q44" s="214"/>
      <c r="R44" s="212"/>
      <c r="S44" s="214"/>
      <c r="T44" s="110"/>
      <c r="W44" s="163"/>
      <c r="X44" s="163"/>
      <c r="Y44" s="163"/>
      <c r="AB44" s="164"/>
      <c r="AC44" s="163"/>
      <c r="AD44" s="164"/>
      <c r="AE44" s="163"/>
      <c r="AF44" s="163"/>
      <c r="AG44" s="164"/>
    </row>
    <row r="45" spans="1:33" ht="18.75">
      <c r="A45" s="191"/>
      <c r="B45" s="111"/>
      <c r="C45" s="192"/>
      <c r="D45" s="192"/>
      <c r="E45" s="192"/>
      <c r="F45" s="192"/>
      <c r="G45" s="192"/>
      <c r="H45" s="193"/>
      <c r="I45" s="193"/>
      <c r="J45" s="193"/>
      <c r="K45" s="111"/>
      <c r="L45" s="192"/>
      <c r="M45" s="192"/>
      <c r="N45" s="192"/>
      <c r="O45" s="212"/>
      <c r="P45" s="212"/>
      <c r="Q45" s="214"/>
      <c r="R45" s="212"/>
      <c r="S45" s="214"/>
      <c r="T45" s="110"/>
      <c r="W45" s="163"/>
      <c r="X45" s="163"/>
      <c r="Y45" s="163"/>
      <c r="AB45" s="164"/>
      <c r="AC45" s="163"/>
      <c r="AD45" s="164"/>
      <c r="AE45" s="163"/>
      <c r="AF45" s="163"/>
      <c r="AG45" s="164"/>
    </row>
    <row r="46" spans="1:33" ht="18.75">
      <c r="A46" s="191"/>
      <c r="B46" s="111"/>
      <c r="C46" s="192"/>
      <c r="D46" s="192"/>
      <c r="E46" s="192"/>
      <c r="F46" s="192"/>
      <c r="G46" s="192"/>
      <c r="H46" s="193"/>
      <c r="I46" s="193"/>
      <c r="J46" s="193"/>
      <c r="K46" s="111"/>
      <c r="L46" s="192"/>
      <c r="M46" s="192"/>
      <c r="N46" s="192"/>
      <c r="O46" s="212"/>
      <c r="P46" s="212"/>
      <c r="Q46" s="214"/>
      <c r="R46" s="212"/>
      <c r="S46" s="214"/>
      <c r="T46" s="110"/>
      <c r="W46" s="163"/>
      <c r="X46" s="163"/>
      <c r="Y46" s="163"/>
      <c r="AB46" s="164"/>
      <c r="AC46" s="163"/>
      <c r="AD46" s="164"/>
      <c r="AE46" s="163"/>
      <c r="AF46" s="163"/>
      <c r="AG46" s="164"/>
    </row>
    <row r="47" spans="1:33" ht="18.75">
      <c r="A47" s="191"/>
      <c r="B47" s="111"/>
      <c r="C47" s="192"/>
      <c r="D47" s="192"/>
      <c r="E47" s="192"/>
      <c r="F47" s="192"/>
      <c r="G47" s="192"/>
      <c r="H47" s="193"/>
      <c r="I47" s="193"/>
      <c r="J47" s="193"/>
      <c r="K47" s="111"/>
      <c r="L47" s="192"/>
      <c r="M47" s="192"/>
      <c r="N47" s="192"/>
      <c r="O47" s="212"/>
      <c r="P47" s="212"/>
      <c r="Q47" s="214"/>
      <c r="R47" s="212"/>
      <c r="S47" s="214"/>
      <c r="T47" s="110"/>
      <c r="W47" s="163"/>
      <c r="X47" s="163"/>
      <c r="Y47" s="163"/>
      <c r="AB47" s="164"/>
      <c r="AC47" s="163"/>
      <c r="AD47" s="164"/>
      <c r="AE47" s="163"/>
      <c r="AF47" s="163"/>
      <c r="AG47" s="164"/>
    </row>
    <row r="48" spans="1:33" ht="18.75">
      <c r="A48" s="191"/>
      <c r="B48" s="111"/>
      <c r="C48" s="192"/>
      <c r="D48" s="192"/>
      <c r="E48" s="192"/>
      <c r="F48" s="192"/>
      <c r="G48" s="192"/>
      <c r="H48" s="193"/>
      <c r="I48" s="193"/>
      <c r="J48" s="193"/>
      <c r="K48" s="111"/>
      <c r="L48" s="192"/>
      <c r="M48" s="192"/>
      <c r="N48" s="192"/>
      <c r="O48" s="212"/>
      <c r="P48" s="212"/>
      <c r="Q48" s="214"/>
      <c r="R48" s="212"/>
      <c r="S48" s="214"/>
      <c r="T48" s="110"/>
      <c r="W48" s="163"/>
      <c r="X48" s="163"/>
      <c r="Y48" s="163"/>
      <c r="AB48" s="164"/>
      <c r="AC48" s="163"/>
      <c r="AD48" s="164"/>
      <c r="AE48" s="163"/>
      <c r="AF48" s="163"/>
      <c r="AG48" s="164"/>
    </row>
    <row r="49" spans="1:33" ht="18.75">
      <c r="A49" s="191"/>
      <c r="B49" s="111"/>
      <c r="C49" s="192"/>
      <c r="D49" s="192"/>
      <c r="E49" s="192"/>
      <c r="F49" s="192"/>
      <c r="G49" s="192"/>
      <c r="H49" s="193"/>
      <c r="I49" s="193"/>
      <c r="J49" s="193"/>
      <c r="K49" s="111"/>
      <c r="L49" s="192"/>
      <c r="M49" s="192"/>
      <c r="N49" s="192"/>
      <c r="O49" s="212"/>
      <c r="P49" s="212"/>
      <c r="Q49" s="214"/>
      <c r="R49" s="212"/>
      <c r="S49" s="214"/>
      <c r="T49" s="110"/>
      <c r="W49" s="163"/>
      <c r="X49" s="163"/>
      <c r="Y49" s="163"/>
      <c r="AB49" s="164"/>
      <c r="AC49" s="163"/>
      <c r="AD49" s="164"/>
      <c r="AE49" s="163"/>
      <c r="AF49" s="163"/>
      <c r="AG49" s="164"/>
    </row>
    <row r="50" spans="1:33" ht="18.75">
      <c r="A50" s="191"/>
      <c r="B50" s="111"/>
      <c r="C50" s="192"/>
      <c r="D50" s="192"/>
      <c r="E50" s="192"/>
      <c r="F50" s="192"/>
      <c r="G50" s="192"/>
      <c r="H50" s="193"/>
      <c r="I50" s="193"/>
      <c r="J50" s="193"/>
      <c r="K50" s="111"/>
      <c r="L50" s="192"/>
      <c r="M50" s="192"/>
      <c r="N50" s="192"/>
      <c r="O50" s="212"/>
      <c r="P50" s="212"/>
      <c r="Q50" s="214"/>
      <c r="R50" s="212"/>
      <c r="S50" s="214"/>
      <c r="T50" s="110"/>
      <c r="W50" s="163"/>
      <c r="X50" s="163"/>
      <c r="Y50" s="163"/>
      <c r="AB50" s="164"/>
      <c r="AC50" s="163"/>
      <c r="AD50" s="164"/>
      <c r="AE50" s="163"/>
      <c r="AF50" s="163"/>
      <c r="AG50" s="164"/>
    </row>
    <row r="51" spans="1:33" ht="18.75">
      <c r="A51" s="191"/>
      <c r="B51" s="111"/>
      <c r="C51" s="192"/>
      <c r="D51" s="192"/>
      <c r="E51" s="192"/>
      <c r="F51" s="192"/>
      <c r="G51" s="192"/>
      <c r="H51" s="193"/>
      <c r="I51" s="193"/>
      <c r="J51" s="193"/>
      <c r="K51" s="111"/>
      <c r="L51" s="192"/>
      <c r="M51" s="192"/>
      <c r="N51" s="192"/>
      <c r="O51" s="212"/>
      <c r="P51" s="212"/>
      <c r="Q51" s="214"/>
      <c r="R51" s="212"/>
      <c r="S51" s="214"/>
      <c r="T51" s="110"/>
      <c r="W51" s="163"/>
      <c r="X51" s="163"/>
      <c r="Y51" s="163"/>
      <c r="AB51" s="164"/>
      <c r="AC51" s="163"/>
      <c r="AD51" s="164"/>
      <c r="AE51" s="163"/>
      <c r="AF51" s="163"/>
      <c r="AG51" s="164"/>
    </row>
    <row r="52" spans="1:33" ht="18.75">
      <c r="A52" s="191"/>
      <c r="B52" s="111"/>
      <c r="C52" s="192"/>
      <c r="D52" s="192"/>
      <c r="E52" s="192"/>
      <c r="F52" s="192"/>
      <c r="G52" s="192"/>
      <c r="H52" s="193"/>
      <c r="I52" s="193"/>
      <c r="J52" s="193"/>
      <c r="K52" s="111"/>
      <c r="L52" s="192"/>
      <c r="M52" s="192"/>
      <c r="N52" s="192"/>
      <c r="O52" s="212"/>
      <c r="P52" s="212"/>
      <c r="Q52" s="214"/>
      <c r="R52" s="212"/>
      <c r="S52" s="214"/>
      <c r="T52" s="110"/>
      <c r="W52" s="163"/>
      <c r="X52" s="163"/>
      <c r="Y52" s="163"/>
      <c r="AB52" s="164"/>
      <c r="AC52" s="163"/>
      <c r="AD52" s="164"/>
      <c r="AE52" s="163"/>
      <c r="AF52" s="163"/>
      <c r="AG52" s="164"/>
    </row>
    <row r="53" spans="1:33" ht="18.75">
      <c r="A53" s="191"/>
      <c r="B53" s="111"/>
      <c r="C53" s="192"/>
      <c r="D53" s="192"/>
      <c r="E53" s="192"/>
      <c r="F53" s="192"/>
      <c r="G53" s="192"/>
      <c r="H53" s="193"/>
      <c r="I53" s="193"/>
      <c r="J53" s="193"/>
      <c r="K53" s="111"/>
      <c r="L53" s="192"/>
      <c r="M53" s="111"/>
      <c r="N53" s="192"/>
      <c r="O53" s="212"/>
      <c r="P53" s="212"/>
      <c r="Q53" s="214"/>
      <c r="R53" s="212"/>
      <c r="S53" s="214"/>
      <c r="T53" s="110"/>
      <c r="W53" s="163"/>
      <c r="X53" s="163"/>
      <c r="Y53" s="163"/>
      <c r="AB53" s="164"/>
      <c r="AC53" s="163"/>
      <c r="AD53" s="164"/>
      <c r="AE53" s="163"/>
      <c r="AF53" s="163"/>
      <c r="AG53" s="164"/>
    </row>
    <row r="54" spans="1:33" ht="18.75">
      <c r="A54" s="191"/>
      <c r="B54" s="111"/>
      <c r="C54" s="192"/>
      <c r="D54" s="192"/>
      <c r="E54" s="192"/>
      <c r="F54" s="192"/>
      <c r="G54" s="192"/>
      <c r="H54" s="193"/>
      <c r="I54" s="193"/>
      <c r="J54" s="193"/>
      <c r="K54" s="111"/>
      <c r="L54" s="192"/>
      <c r="M54" s="111"/>
      <c r="N54" s="192"/>
      <c r="O54" s="212"/>
      <c r="P54" s="212"/>
      <c r="Q54" s="214"/>
      <c r="R54" s="212"/>
      <c r="S54" s="214"/>
      <c r="T54" s="110"/>
      <c r="W54" s="163"/>
      <c r="X54" s="163"/>
      <c r="Y54" s="163"/>
      <c r="AB54" s="164"/>
      <c r="AC54" s="163"/>
      <c r="AD54" s="164"/>
      <c r="AE54" s="163"/>
      <c r="AF54" s="163"/>
      <c r="AG54" s="164"/>
    </row>
    <row r="55" spans="1:33" ht="18.75">
      <c r="A55" s="191"/>
      <c r="B55" s="111"/>
      <c r="C55" s="192"/>
      <c r="D55" s="192"/>
      <c r="E55" s="192"/>
      <c r="F55" s="192"/>
      <c r="G55" s="192"/>
      <c r="H55" s="193"/>
      <c r="I55" s="193"/>
      <c r="J55" s="193"/>
      <c r="K55" s="111"/>
      <c r="L55" s="192"/>
      <c r="M55" s="192"/>
      <c r="N55" s="192"/>
      <c r="O55" s="212"/>
      <c r="P55" s="212"/>
      <c r="Q55" s="214"/>
      <c r="R55" s="212"/>
      <c r="S55" s="214"/>
      <c r="T55" s="110"/>
      <c r="W55" s="163"/>
      <c r="X55" s="163"/>
      <c r="Y55" s="163"/>
      <c r="AB55" s="164"/>
      <c r="AC55" s="163"/>
      <c r="AD55" s="164"/>
      <c r="AE55" s="163"/>
      <c r="AF55" s="163"/>
      <c r="AG55" s="164"/>
    </row>
    <row r="56" spans="1:33" ht="18.75">
      <c r="A56" s="191"/>
      <c r="B56" s="111"/>
      <c r="C56" s="192"/>
      <c r="D56" s="192"/>
      <c r="E56" s="192"/>
      <c r="F56" s="192"/>
      <c r="G56" s="192"/>
      <c r="H56" s="193"/>
      <c r="I56" s="193"/>
      <c r="J56" s="193"/>
      <c r="K56" s="111"/>
      <c r="L56" s="192"/>
      <c r="M56" s="111"/>
      <c r="N56" s="192"/>
      <c r="O56" s="212"/>
      <c r="P56" s="212"/>
      <c r="Q56" s="214"/>
      <c r="R56" s="212"/>
      <c r="S56" s="214"/>
      <c r="T56" s="110"/>
      <c r="W56" s="163"/>
      <c r="X56" s="163"/>
      <c r="Y56" s="163"/>
      <c r="AB56" s="164"/>
      <c r="AC56" s="163"/>
      <c r="AD56" s="164"/>
      <c r="AE56" s="163"/>
      <c r="AF56" s="163"/>
      <c r="AG56" s="164"/>
    </row>
    <row r="57" spans="1:33" ht="18.75">
      <c r="A57" s="191"/>
      <c r="B57" s="111"/>
      <c r="C57" s="192"/>
      <c r="D57" s="192"/>
      <c r="E57" s="192"/>
      <c r="F57" s="192"/>
      <c r="G57" s="192"/>
      <c r="H57" s="193"/>
      <c r="I57" s="193"/>
      <c r="J57" s="193"/>
      <c r="K57" s="111"/>
      <c r="L57" s="192"/>
      <c r="M57" s="111"/>
      <c r="N57" s="192"/>
      <c r="O57" s="212"/>
      <c r="P57" s="212"/>
      <c r="Q57" s="214"/>
      <c r="R57" s="212"/>
      <c r="S57" s="214"/>
      <c r="T57" s="110"/>
      <c r="W57" s="163"/>
      <c r="X57" s="163"/>
      <c r="Y57" s="163"/>
      <c r="AB57" s="164"/>
      <c r="AC57" s="163"/>
      <c r="AD57" s="164"/>
      <c r="AE57" s="163"/>
      <c r="AF57" s="163"/>
      <c r="AG57" s="164"/>
    </row>
    <row r="58" spans="1:33" ht="18.75">
      <c r="A58" s="191"/>
      <c r="B58" s="111"/>
      <c r="C58" s="192"/>
      <c r="D58" s="192"/>
      <c r="E58" s="192"/>
      <c r="F58" s="192"/>
      <c r="G58" s="192"/>
      <c r="H58" s="193"/>
      <c r="I58" s="193"/>
      <c r="J58" s="193"/>
      <c r="K58" s="111"/>
      <c r="L58" s="192"/>
      <c r="M58" s="111"/>
      <c r="N58" s="192"/>
      <c r="O58" s="212"/>
      <c r="P58" s="212"/>
      <c r="Q58" s="214"/>
      <c r="R58" s="212"/>
      <c r="S58" s="214"/>
      <c r="T58" s="110"/>
      <c r="W58" s="163"/>
      <c r="X58" s="163"/>
      <c r="Y58" s="163"/>
      <c r="AB58" s="164"/>
      <c r="AC58" s="163"/>
      <c r="AD58" s="164"/>
      <c r="AE58" s="163"/>
      <c r="AF58" s="163"/>
      <c r="AG58" s="164"/>
    </row>
    <row r="59" spans="1:33" ht="18.75">
      <c r="A59" s="191"/>
      <c r="B59" s="111"/>
      <c r="C59" s="192"/>
      <c r="D59" s="192"/>
      <c r="E59" s="192"/>
      <c r="F59" s="192"/>
      <c r="G59" s="192"/>
      <c r="H59" s="193"/>
      <c r="I59" s="193"/>
      <c r="J59" s="193"/>
      <c r="K59" s="111"/>
      <c r="L59" s="192"/>
      <c r="M59" s="111"/>
      <c r="N59" s="192"/>
      <c r="O59" s="212"/>
      <c r="P59" s="212"/>
      <c r="Q59" s="214"/>
      <c r="R59" s="212"/>
      <c r="S59" s="214"/>
      <c r="T59" s="110"/>
      <c r="W59" s="163"/>
      <c r="X59" s="163"/>
      <c r="Y59" s="163"/>
      <c r="AB59" s="164"/>
      <c r="AC59" s="163"/>
      <c r="AD59" s="164"/>
      <c r="AE59" s="163"/>
      <c r="AF59" s="163"/>
      <c r="AG59" s="164"/>
    </row>
    <row r="60" spans="1:33" ht="18.75">
      <c r="A60" s="191"/>
      <c r="B60" s="111"/>
      <c r="C60" s="192"/>
      <c r="D60" s="192"/>
      <c r="E60" s="192"/>
      <c r="F60" s="192"/>
      <c r="G60" s="192"/>
      <c r="H60" s="193"/>
      <c r="I60" s="193"/>
      <c r="J60" s="193"/>
      <c r="K60" s="111"/>
      <c r="L60" s="192"/>
      <c r="M60" s="111"/>
      <c r="N60" s="192"/>
      <c r="O60" s="212"/>
      <c r="P60" s="212"/>
      <c r="Q60" s="214"/>
      <c r="R60" s="212"/>
      <c r="S60" s="214"/>
      <c r="T60" s="110"/>
      <c r="W60" s="163"/>
      <c r="X60" s="163"/>
      <c r="Y60" s="163"/>
      <c r="AB60" s="164"/>
      <c r="AC60" s="163"/>
      <c r="AD60" s="164"/>
      <c r="AE60" s="163"/>
      <c r="AF60" s="163"/>
      <c r="AG60" s="164"/>
    </row>
    <row r="61" spans="1:33" ht="18.75">
      <c r="A61" s="191"/>
      <c r="B61" s="111"/>
      <c r="C61" s="192"/>
      <c r="D61" s="192"/>
      <c r="E61" s="192"/>
      <c r="F61" s="192"/>
      <c r="G61" s="192"/>
      <c r="H61" s="193"/>
      <c r="I61" s="193"/>
      <c r="J61" s="193"/>
      <c r="K61" s="111"/>
      <c r="L61" s="192"/>
      <c r="M61" s="111"/>
      <c r="N61" s="192"/>
      <c r="O61" s="212"/>
      <c r="P61" s="212"/>
      <c r="Q61" s="214"/>
      <c r="R61" s="212"/>
      <c r="S61" s="214"/>
      <c r="T61" s="110"/>
      <c r="W61" s="163"/>
      <c r="X61" s="163"/>
      <c r="Y61" s="163"/>
      <c r="AB61" s="164"/>
      <c r="AC61" s="163"/>
      <c r="AD61" s="164"/>
      <c r="AE61" s="163"/>
      <c r="AF61" s="163"/>
      <c r="AG61" s="164"/>
    </row>
    <row r="62" spans="1:33" ht="12" customHeight="1">
      <c r="A62" s="191"/>
      <c r="B62" s="111"/>
      <c r="C62" s="192"/>
      <c r="D62" s="192"/>
      <c r="E62" s="192"/>
      <c r="F62" s="192"/>
      <c r="G62" s="192"/>
      <c r="H62" s="193"/>
      <c r="I62" s="193"/>
      <c r="J62" s="193"/>
      <c r="K62" s="111"/>
      <c r="L62" s="192"/>
      <c r="M62" s="111"/>
      <c r="N62" s="192"/>
      <c r="O62" s="212"/>
      <c r="P62" s="212"/>
      <c r="Q62" s="214"/>
      <c r="R62" s="212"/>
      <c r="S62" s="214"/>
      <c r="T62" s="110"/>
      <c r="W62" s="163"/>
      <c r="X62" s="163"/>
      <c r="Y62" s="163"/>
      <c r="AB62" s="164"/>
      <c r="AC62" s="163"/>
      <c r="AD62" s="164"/>
      <c r="AE62" s="163"/>
      <c r="AF62" s="163"/>
      <c r="AG62" s="164"/>
    </row>
    <row r="63" spans="1:33" ht="18.75">
      <c r="A63" s="191"/>
      <c r="B63" s="111"/>
      <c r="C63" s="192"/>
      <c r="D63" s="192"/>
      <c r="E63" s="192"/>
      <c r="F63" s="192"/>
      <c r="G63" s="192"/>
      <c r="H63" s="193"/>
      <c r="I63" s="193"/>
      <c r="J63" s="193"/>
      <c r="K63" s="111"/>
      <c r="L63" s="192"/>
      <c r="M63" s="111"/>
      <c r="N63" s="192"/>
      <c r="O63" s="212"/>
      <c r="P63" s="212"/>
      <c r="Q63" s="214"/>
      <c r="R63" s="212"/>
      <c r="S63" s="214"/>
      <c r="T63" s="110"/>
      <c r="W63" s="163"/>
      <c r="X63" s="163"/>
      <c r="Y63" s="163"/>
      <c r="AB63" s="164"/>
      <c r="AC63" s="163"/>
      <c r="AD63" s="164"/>
      <c r="AE63" s="163"/>
      <c r="AF63" s="163"/>
      <c r="AG63" s="164"/>
    </row>
    <row r="64" spans="1:33" ht="18.75">
      <c r="A64" s="191"/>
      <c r="B64" s="111"/>
      <c r="C64" s="192"/>
      <c r="D64" s="192"/>
      <c r="E64" s="192"/>
      <c r="F64" s="192"/>
      <c r="G64" s="192"/>
      <c r="H64" s="193"/>
      <c r="I64" s="193"/>
      <c r="J64" s="193"/>
      <c r="K64" s="111"/>
      <c r="L64" s="192"/>
      <c r="M64" s="111"/>
      <c r="N64" s="192"/>
      <c r="O64" s="212"/>
      <c r="P64" s="212"/>
      <c r="Q64" s="214"/>
      <c r="R64" s="212"/>
      <c r="S64" s="214"/>
      <c r="T64" s="110"/>
      <c r="W64" s="163"/>
      <c r="X64" s="163"/>
      <c r="Y64" s="163"/>
      <c r="AB64" s="164"/>
      <c r="AC64" s="163"/>
      <c r="AD64" s="164"/>
      <c r="AE64" s="163"/>
      <c r="AF64" s="163"/>
      <c r="AG64" s="164"/>
    </row>
    <row r="65" spans="1:33" ht="18.75">
      <c r="A65" s="191"/>
      <c r="B65" s="111"/>
      <c r="C65" s="192"/>
      <c r="D65" s="192"/>
      <c r="E65" s="192"/>
      <c r="F65" s="192"/>
      <c r="G65" s="192"/>
      <c r="H65" s="193"/>
      <c r="I65" s="193"/>
      <c r="J65" s="193"/>
      <c r="K65" s="111"/>
      <c r="L65" s="192"/>
      <c r="M65" s="111"/>
      <c r="N65" s="192"/>
      <c r="O65" s="212"/>
      <c r="P65" s="212"/>
      <c r="Q65" s="214"/>
      <c r="R65" s="212"/>
      <c r="S65" s="214"/>
      <c r="T65" s="110"/>
      <c r="W65" s="163"/>
      <c r="X65" s="163"/>
      <c r="Y65" s="163"/>
      <c r="AB65" s="164"/>
      <c r="AC65" s="163"/>
      <c r="AD65" s="164"/>
      <c r="AE65" s="163"/>
      <c r="AF65" s="163"/>
      <c r="AG65" s="164"/>
    </row>
    <row r="66" spans="1:33" ht="18.75">
      <c r="A66" s="191"/>
      <c r="B66" s="111"/>
      <c r="C66" s="192"/>
      <c r="D66" s="192"/>
      <c r="E66" s="192"/>
      <c r="F66" s="192"/>
      <c r="G66" s="192"/>
      <c r="H66" s="193"/>
      <c r="I66" s="193"/>
      <c r="J66" s="193"/>
      <c r="K66" s="111"/>
      <c r="L66" s="192"/>
      <c r="M66" s="111"/>
      <c r="N66" s="192"/>
      <c r="O66" s="212"/>
      <c r="P66" s="212"/>
      <c r="Q66" s="214"/>
      <c r="R66" s="212"/>
      <c r="S66" s="214"/>
      <c r="T66" s="110"/>
      <c r="W66" s="163"/>
      <c r="X66" s="163"/>
      <c r="Y66" s="163"/>
      <c r="AB66" s="164"/>
      <c r="AC66" s="163"/>
      <c r="AD66" s="164"/>
      <c r="AE66" s="163"/>
      <c r="AF66" s="163"/>
      <c r="AG66" s="164"/>
    </row>
    <row r="67" spans="1:33" ht="18.75">
      <c r="A67" s="128"/>
      <c r="C67" s="166"/>
      <c r="D67" s="166"/>
      <c r="E67" s="166"/>
      <c r="L67" s="166"/>
      <c r="N67" s="166"/>
      <c r="Q67" s="216"/>
      <c r="S67" s="216"/>
      <c r="W67" s="163"/>
      <c r="X67" s="163"/>
      <c r="Y67" s="163"/>
      <c r="AB67" s="164"/>
      <c r="AC67" s="163"/>
      <c r="AD67" s="164"/>
      <c r="AE67" s="163"/>
      <c r="AF67" s="163"/>
      <c r="AG67" s="164"/>
    </row>
    <row r="68" spans="1:33" ht="18.75">
      <c r="A68" s="128"/>
      <c r="C68" s="166"/>
      <c r="D68" s="166"/>
      <c r="E68" s="166"/>
      <c r="L68" s="166"/>
      <c r="N68" s="166"/>
      <c r="Q68" s="216"/>
      <c r="S68" s="216"/>
      <c r="W68" s="163"/>
      <c r="X68" s="163"/>
      <c r="Y68" s="163"/>
      <c r="AB68" s="164"/>
      <c r="AC68" s="163"/>
      <c r="AD68" s="164"/>
      <c r="AE68" s="163"/>
      <c r="AF68" s="163"/>
      <c r="AG68" s="164"/>
    </row>
    <row r="69" spans="1:33" ht="18.75">
      <c r="A69" s="128"/>
      <c r="C69" s="166"/>
      <c r="D69" s="166"/>
      <c r="E69" s="166"/>
      <c r="L69" s="166"/>
      <c r="N69" s="166"/>
      <c r="Q69" s="216"/>
      <c r="S69" s="216"/>
      <c r="W69" s="163"/>
      <c r="X69" s="163"/>
      <c r="Y69" s="163"/>
      <c r="AB69" s="164"/>
      <c r="AC69" s="163"/>
      <c r="AD69" s="164"/>
      <c r="AE69" s="163"/>
      <c r="AF69" s="163"/>
      <c r="AG69" s="164"/>
    </row>
    <row r="70" spans="1:33" ht="18.75">
      <c r="A70" s="128"/>
      <c r="C70" s="166"/>
      <c r="D70" s="166"/>
      <c r="E70" s="166"/>
      <c r="L70" s="166"/>
      <c r="N70" s="166"/>
      <c r="Q70" s="216"/>
      <c r="S70" s="216"/>
      <c r="W70" s="163"/>
      <c r="X70" s="163"/>
      <c r="Y70" s="163"/>
      <c r="AB70" s="164"/>
      <c r="AC70" s="163"/>
      <c r="AD70" s="164"/>
      <c r="AE70" s="163"/>
      <c r="AF70" s="163"/>
      <c r="AG70" s="164"/>
    </row>
    <row r="71" spans="1:33" ht="18.75">
      <c r="A71" s="128"/>
      <c r="C71" s="166"/>
      <c r="D71" s="166"/>
      <c r="E71" s="166"/>
      <c r="L71" s="166"/>
      <c r="N71" s="166"/>
      <c r="Q71" s="216"/>
      <c r="S71" s="216"/>
      <c r="W71" s="163"/>
      <c r="X71" s="163"/>
      <c r="Y71" s="163"/>
      <c r="AB71" s="164"/>
      <c r="AC71" s="163"/>
      <c r="AD71" s="164"/>
      <c r="AE71" s="163"/>
      <c r="AF71" s="163"/>
      <c r="AG71" s="164"/>
    </row>
    <row r="72" spans="1:33" ht="18.75">
      <c r="A72" s="128"/>
      <c r="C72" s="166"/>
      <c r="D72" s="166"/>
      <c r="E72" s="166"/>
      <c r="L72" s="166"/>
      <c r="N72" s="166"/>
      <c r="Q72" s="216"/>
      <c r="S72" s="216"/>
      <c r="W72" s="163"/>
      <c r="X72" s="163"/>
      <c r="Y72" s="163"/>
      <c r="AB72" s="164"/>
      <c r="AC72" s="163"/>
      <c r="AD72" s="164"/>
      <c r="AE72" s="163"/>
      <c r="AF72" s="163"/>
      <c r="AG72" s="164"/>
    </row>
    <row r="73" spans="1:33" ht="18.75">
      <c r="A73" s="128"/>
      <c r="C73" s="166"/>
      <c r="D73" s="166"/>
      <c r="E73" s="166"/>
      <c r="L73" s="166"/>
      <c r="N73" s="166"/>
      <c r="Q73" s="216"/>
      <c r="S73" s="216"/>
      <c r="W73" s="163"/>
      <c r="X73" s="163"/>
      <c r="Y73" s="163"/>
      <c r="AB73" s="164"/>
      <c r="AC73" s="163"/>
      <c r="AD73" s="164"/>
      <c r="AE73" s="163"/>
      <c r="AF73" s="163"/>
      <c r="AG73" s="164"/>
    </row>
    <row r="74" spans="1:33" ht="18.75">
      <c r="A74" s="128"/>
      <c r="C74" s="166"/>
      <c r="D74" s="166"/>
      <c r="E74" s="166"/>
      <c r="L74" s="166"/>
      <c r="N74" s="166"/>
      <c r="Q74" s="216"/>
      <c r="S74" s="216"/>
      <c r="W74" s="163"/>
      <c r="X74" s="163"/>
      <c r="Y74" s="163"/>
      <c r="AB74" s="164"/>
      <c r="AC74" s="163"/>
      <c r="AD74" s="164"/>
      <c r="AE74" s="163"/>
      <c r="AF74" s="163"/>
      <c r="AG74" s="164"/>
    </row>
    <row r="75" spans="1:33" ht="18.75">
      <c r="A75" s="128"/>
      <c r="C75" s="166"/>
      <c r="D75" s="166"/>
      <c r="E75" s="166"/>
      <c r="L75" s="166"/>
      <c r="N75" s="166"/>
      <c r="Q75" s="216"/>
      <c r="S75" s="216"/>
      <c r="W75" s="163"/>
      <c r="X75" s="163"/>
      <c r="Y75" s="163"/>
      <c r="AB75" s="164"/>
      <c r="AC75" s="163"/>
      <c r="AD75" s="164"/>
      <c r="AE75" s="163"/>
      <c r="AF75" s="163"/>
      <c r="AG75" s="164"/>
    </row>
    <row r="76" spans="1:33" ht="18.75">
      <c r="A76" s="128"/>
      <c r="C76" s="166"/>
      <c r="D76" s="166"/>
      <c r="E76" s="166"/>
      <c r="L76" s="166"/>
      <c r="N76" s="166"/>
      <c r="Q76" s="216"/>
      <c r="S76" s="216"/>
      <c r="W76" s="163"/>
      <c r="X76" s="163"/>
      <c r="Y76" s="163"/>
      <c r="AB76" s="164"/>
      <c r="AC76" s="163"/>
      <c r="AD76" s="164"/>
      <c r="AE76" s="163"/>
      <c r="AF76" s="163"/>
      <c r="AG76" s="164"/>
    </row>
    <row r="77" spans="1:33" ht="18.75">
      <c r="A77" s="128"/>
      <c r="C77" s="166"/>
      <c r="D77" s="166"/>
      <c r="E77" s="166"/>
      <c r="L77" s="166"/>
      <c r="N77" s="166"/>
      <c r="Q77" s="216"/>
      <c r="S77" s="216"/>
      <c r="W77" s="163"/>
      <c r="X77" s="163"/>
      <c r="Y77" s="163"/>
      <c r="AB77" s="164"/>
      <c r="AC77" s="163"/>
      <c r="AD77" s="164"/>
      <c r="AE77" s="163"/>
      <c r="AF77" s="163"/>
      <c r="AG77" s="164"/>
    </row>
    <row r="78" spans="1:33" ht="18.75">
      <c r="A78" s="128"/>
      <c r="C78" s="166"/>
      <c r="D78" s="166"/>
      <c r="E78" s="166"/>
      <c r="L78" s="166"/>
      <c r="N78" s="166"/>
      <c r="Q78" s="216"/>
      <c r="S78" s="216"/>
      <c r="W78" s="163"/>
      <c r="X78" s="163"/>
      <c r="Y78" s="163"/>
      <c r="AB78" s="164"/>
      <c r="AC78" s="163"/>
      <c r="AD78" s="164"/>
      <c r="AE78" s="163"/>
      <c r="AF78" s="163"/>
      <c r="AG78" s="164"/>
    </row>
    <row r="79" ht="18.75">
      <c r="A79" s="128"/>
    </row>
    <row r="80" ht="18.75">
      <c r="A80" s="128"/>
    </row>
    <row r="81" ht="18.75">
      <c r="A81" s="128"/>
    </row>
    <row r="82" ht="18.75">
      <c r="A82" s="128"/>
    </row>
    <row r="83" ht="18.75">
      <c r="A83" s="128"/>
    </row>
    <row r="84" ht="18.75">
      <c r="A84" s="128"/>
    </row>
    <row r="85" ht="18.75">
      <c r="A85" s="128"/>
    </row>
    <row r="86" ht="18.75">
      <c r="A86" s="128"/>
    </row>
    <row r="87" ht="18.75">
      <c r="A87" s="128"/>
    </row>
    <row r="88" ht="18.75">
      <c r="A88" s="128"/>
    </row>
    <row r="89" ht="18.75">
      <c r="A89" s="128"/>
    </row>
    <row r="90" ht="18.75">
      <c r="A90" s="128"/>
    </row>
    <row r="91" ht="18.75">
      <c r="A91" s="128"/>
    </row>
    <row r="92" ht="18.75">
      <c r="A92" s="128"/>
    </row>
    <row r="93" ht="18.75">
      <c r="A93" s="128"/>
    </row>
    <row r="94" ht="18.75">
      <c r="A94" s="128"/>
    </row>
    <row r="95" ht="18.75">
      <c r="A95" s="128"/>
    </row>
    <row r="96" ht="18.75">
      <c r="A96" s="128"/>
    </row>
    <row r="97" ht="18.75">
      <c r="A97" s="128"/>
    </row>
    <row r="98" ht="18.75">
      <c r="A98" s="128"/>
    </row>
    <row r="99" ht="18.75">
      <c r="A99" s="128"/>
    </row>
    <row r="100" ht="18.75">
      <c r="A100" s="128"/>
    </row>
    <row r="101" ht="18.75">
      <c r="A101" s="128"/>
    </row>
    <row r="102" ht="18.75">
      <c r="A102" s="128"/>
    </row>
    <row r="103" ht="18.75">
      <c r="A103" s="128"/>
    </row>
    <row r="104" ht="18.75">
      <c r="A104" s="128"/>
    </row>
    <row r="105" ht="18.75">
      <c r="A105" s="128"/>
    </row>
    <row r="106" ht="18.75">
      <c r="A106" s="128"/>
    </row>
    <row r="107" ht="18.75">
      <c r="A107" s="128"/>
    </row>
    <row r="108" ht="18.75">
      <c r="A108" s="128"/>
    </row>
    <row r="109" ht="18.75">
      <c r="A109" s="128"/>
    </row>
    <row r="110" ht="18.75">
      <c r="A110" s="128"/>
    </row>
    <row r="111" ht="18.75">
      <c r="A111" s="128"/>
    </row>
    <row r="112" ht="18.75">
      <c r="A112" s="128"/>
    </row>
    <row r="113" ht="18.75">
      <c r="A113" s="128"/>
    </row>
    <row r="114" ht="18.75">
      <c r="A114" s="128"/>
    </row>
    <row r="115" ht="18.75">
      <c r="A115" s="128"/>
    </row>
    <row r="116" ht="18.75">
      <c r="A116" s="128"/>
    </row>
    <row r="117" ht="18.75">
      <c r="A117" s="128"/>
    </row>
    <row r="118" ht="18.75">
      <c r="A118" s="128"/>
    </row>
    <row r="119" ht="18.75">
      <c r="A119" s="128"/>
    </row>
    <row r="120" ht="18.75">
      <c r="A120" s="128"/>
    </row>
    <row r="121" ht="18.75">
      <c r="A121" s="128"/>
    </row>
    <row r="122" ht="18.75">
      <c r="A122" s="128"/>
    </row>
    <row r="123" ht="18.75">
      <c r="A123" s="128"/>
    </row>
    <row r="124" ht="18.75">
      <c r="A124" s="128"/>
    </row>
    <row r="125" ht="18.75">
      <c r="A125" s="128"/>
    </row>
    <row r="126" ht="18.75">
      <c r="A126" s="128"/>
    </row>
    <row r="127" ht="18.75">
      <c r="A127" s="128"/>
    </row>
    <row r="128" ht="18.75">
      <c r="A128" s="128"/>
    </row>
    <row r="129" ht="18.75">
      <c r="A129" s="128"/>
    </row>
    <row r="130" ht="18.75">
      <c r="A130" s="128"/>
    </row>
    <row r="131" ht="18.75">
      <c r="A131" s="128"/>
    </row>
    <row r="132" ht="18.75">
      <c r="A132" s="128"/>
    </row>
    <row r="133" ht="18.75">
      <c r="A133" s="128"/>
    </row>
    <row r="134" ht="18.75">
      <c r="A134" s="128"/>
    </row>
    <row r="135" ht="18.75">
      <c r="A135" s="128"/>
    </row>
    <row r="136" ht="18.75">
      <c r="A136" s="128"/>
    </row>
    <row r="137" ht="18.75">
      <c r="A137" s="128"/>
    </row>
    <row r="138" ht="18.75">
      <c r="A138" s="128"/>
    </row>
    <row r="139" ht="18.75">
      <c r="A139" s="128"/>
    </row>
    <row r="140" ht="18.75">
      <c r="A140" s="128"/>
    </row>
    <row r="141" ht="18.75">
      <c r="A141" s="128"/>
    </row>
    <row r="142" ht="18.75">
      <c r="A142" s="128"/>
    </row>
    <row r="143" ht="18.75">
      <c r="A143" s="128"/>
    </row>
    <row r="144" ht="18.75">
      <c r="A144" s="128"/>
    </row>
    <row r="145" ht="18.75">
      <c r="A145" s="128"/>
    </row>
    <row r="146" ht="18.75">
      <c r="A146" s="128"/>
    </row>
    <row r="147" ht="18.75">
      <c r="A147" s="128"/>
    </row>
    <row r="148" ht="18.75">
      <c r="A148" s="128"/>
    </row>
    <row r="149" ht="18.75">
      <c r="A149" s="128"/>
    </row>
    <row r="150" ht="18.75">
      <c r="A150" s="128"/>
    </row>
    <row r="151" ht="18.75">
      <c r="A151" s="128"/>
    </row>
    <row r="152" ht="18.75">
      <c r="A152" s="128"/>
    </row>
    <row r="153" ht="18.75">
      <c r="A153" s="128"/>
    </row>
    <row r="154" ht="18.75">
      <c r="A154" s="128"/>
    </row>
    <row r="155" ht="18.75">
      <c r="A155" s="128"/>
    </row>
    <row r="156" ht="18.75">
      <c r="A156" s="128"/>
    </row>
    <row r="157" ht="18.75">
      <c r="A157" s="128"/>
    </row>
    <row r="158" ht="18.75">
      <c r="A158" s="128"/>
    </row>
    <row r="159" ht="18.75">
      <c r="A159" s="128"/>
    </row>
  </sheetData>
  <mergeCells count="1">
    <mergeCell ref="A1:S1"/>
  </mergeCells>
  <printOptions headings="1" horizontalCentered="1" verticalCentered="1"/>
  <pageMargins left="0.5" right="0.5" top="0.51" bottom="0.5" header="0.5" footer="0.5"/>
  <pageSetup fitToHeight="1" fitToWidth="1" horizontalDpi="300" verticalDpi="300" orientation="portrait" scale="48" r:id="rId2"/>
  <headerFooter alignWithMargins="0">
    <oddFooter>&amp;C&amp;"Arial,Bold"&amp;16&amp;A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O48"/>
  <sheetViews>
    <sheetView tabSelected="1" zoomScale="50" zoomScaleNormal="50" workbookViewId="0" topLeftCell="A1">
      <pane xSplit="2" ySplit="16" topLeftCell="C17" activePane="bottomRight" state="frozen"/>
      <selection pane="topLeft" activeCell="A1" sqref="A1"/>
      <selection pane="topRight" activeCell="C1" sqref="C1"/>
      <selection pane="bottomLeft" activeCell="A16" sqref="A16"/>
      <selection pane="bottomRight" activeCell="F7" sqref="F7"/>
    </sheetView>
  </sheetViews>
  <sheetFormatPr defaultColWidth="9.140625" defaultRowHeight="12.75"/>
  <cols>
    <col min="1" max="1" width="6.8515625" style="3" customWidth="1"/>
    <col min="2" max="2" width="23.421875" style="3" customWidth="1"/>
    <col min="3" max="5" width="5.8515625" style="3" bestFit="1" customWidth="1"/>
    <col min="6" max="13" width="5.7109375" style="3" bestFit="1" customWidth="1"/>
    <col min="14" max="14" width="4.7109375" style="3" customWidth="1"/>
    <col min="15" max="21" width="5.7109375" style="3" bestFit="1" customWidth="1"/>
    <col min="22" max="22" width="5.57421875" style="3" customWidth="1"/>
    <col min="23" max="24" width="5.8515625" style="3" bestFit="1" customWidth="1"/>
    <col min="25" max="36" width="5.7109375" style="3" bestFit="1" customWidth="1"/>
    <col min="37" max="37" width="12.7109375" style="3" bestFit="1" customWidth="1"/>
    <col min="38" max="41" width="9.140625" style="267" customWidth="1"/>
    <col min="42" max="16384" width="9.140625" style="3" customWidth="1"/>
  </cols>
  <sheetData>
    <row r="1" spans="1:37" ht="29.25" customHeight="1">
      <c r="A1" s="332" t="s">
        <v>22</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row>
    <row r="2" spans="1:37" ht="15.7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 r="A3" s="34" t="s">
        <v>85</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row>
    <row r="4" spans="1:37" ht="18">
      <c r="A4" s="34" t="s">
        <v>151</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row>
    <row r="5" spans="1:37" ht="18">
      <c r="A5" s="34" t="s">
        <v>147</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row>
    <row r="6" spans="1:37" ht="18">
      <c r="A6" s="35" t="s">
        <v>148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row>
    <row r="7" spans="1:37" ht="18">
      <c r="A7" s="34"/>
      <c r="B7" s="12"/>
      <c r="C7" s="34"/>
      <c r="D7" s="34"/>
      <c r="E7" s="34"/>
      <c r="F7" s="34"/>
      <c r="G7" s="34"/>
      <c r="H7" s="34"/>
      <c r="I7" s="34"/>
      <c r="J7" s="62" t="s">
        <v>84</v>
      </c>
      <c r="K7" s="37" t="s">
        <v>83</v>
      </c>
      <c r="L7" s="34"/>
      <c r="M7" s="34"/>
      <c r="N7" s="34"/>
      <c r="O7" s="34"/>
      <c r="P7" s="34"/>
      <c r="Q7" s="34"/>
      <c r="R7" s="34"/>
      <c r="S7" s="34"/>
      <c r="T7" s="12"/>
      <c r="U7" s="12"/>
      <c r="V7" s="12"/>
      <c r="W7" s="12"/>
      <c r="X7" s="12"/>
      <c r="Y7" s="12"/>
      <c r="Z7" s="12"/>
      <c r="AA7" s="12"/>
      <c r="AB7" s="12"/>
      <c r="AC7" s="12"/>
      <c r="AD7" s="12"/>
      <c r="AE7" s="12"/>
      <c r="AF7" s="12"/>
      <c r="AG7" s="12"/>
      <c r="AH7" s="12"/>
      <c r="AI7" s="12"/>
      <c r="AJ7" s="12"/>
      <c r="AK7" s="12"/>
    </row>
    <row r="8" spans="1:37" ht="18">
      <c r="A8" s="36"/>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row>
    <row r="9" spans="1:37" ht="18">
      <c r="A9" s="37"/>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row>
    <row r="10" spans="1:37" ht="18">
      <c r="A10" s="34"/>
      <c r="B10" s="12"/>
      <c r="C10" s="12"/>
      <c r="D10" s="12"/>
      <c r="E10" s="12"/>
      <c r="F10" s="9"/>
      <c r="G10" s="14" t="s">
        <v>86</v>
      </c>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row>
    <row r="11" spans="1:37" ht="18.75">
      <c r="A11" s="34"/>
      <c r="B11" s="12"/>
      <c r="C11" s="12"/>
      <c r="D11" s="12"/>
      <c r="E11" s="12"/>
      <c r="F11" s="10"/>
      <c r="G11" s="14" t="s">
        <v>87</v>
      </c>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row>
    <row r="12" spans="1:37" ht="18">
      <c r="A12" s="38"/>
      <c r="B12" s="13"/>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row>
    <row r="13" spans="1:37" ht="18">
      <c r="A13" s="34" t="s">
        <v>149</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row>
    <row r="14" spans="1:37" ht="18">
      <c r="A14" s="34" t="s">
        <v>150</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row>
    <row r="15" spans="1:37" ht="16.5" thickBot="1">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row>
    <row r="16" spans="1:41" s="5" customFormat="1" ht="124.5" thickBot="1" thickTop="1">
      <c r="A16" s="97" t="s">
        <v>131</v>
      </c>
      <c r="B16" s="98" t="s">
        <v>129</v>
      </c>
      <c r="C16" s="94" t="s">
        <v>0</v>
      </c>
      <c r="D16" s="94" t="s">
        <v>25</v>
      </c>
      <c r="E16" s="94" t="s">
        <v>17</v>
      </c>
      <c r="F16" s="94" t="s">
        <v>5</v>
      </c>
      <c r="G16" s="94" t="s">
        <v>8</v>
      </c>
      <c r="H16" s="94" t="s">
        <v>1</v>
      </c>
      <c r="I16" s="94" t="s">
        <v>6</v>
      </c>
      <c r="J16" s="94" t="s">
        <v>7</v>
      </c>
      <c r="K16" s="94" t="s">
        <v>11</v>
      </c>
      <c r="L16" s="94" t="s">
        <v>15</v>
      </c>
      <c r="M16" s="94" t="s">
        <v>9</v>
      </c>
      <c r="N16" s="95" t="s">
        <v>10</v>
      </c>
      <c r="O16" s="95" t="s">
        <v>27</v>
      </c>
      <c r="P16" s="94" t="s">
        <v>39</v>
      </c>
      <c r="Q16" s="94" t="s">
        <v>26</v>
      </c>
      <c r="R16" s="94" t="s">
        <v>14</v>
      </c>
      <c r="S16" s="94" t="s">
        <v>13</v>
      </c>
      <c r="T16" s="94" t="s">
        <v>12</v>
      </c>
      <c r="U16" s="94" t="s">
        <v>16</v>
      </c>
      <c r="V16" s="94" t="s">
        <v>125</v>
      </c>
      <c r="W16" s="94" t="s">
        <v>30</v>
      </c>
      <c r="X16" s="94" t="s">
        <v>31</v>
      </c>
      <c r="Y16" s="94" t="s">
        <v>32</v>
      </c>
      <c r="Z16" s="94" t="s">
        <v>28</v>
      </c>
      <c r="AA16" s="94" t="s">
        <v>29</v>
      </c>
      <c r="AB16" s="94" t="s">
        <v>33</v>
      </c>
      <c r="AC16" s="95" t="s">
        <v>4</v>
      </c>
      <c r="AD16" s="94" t="s">
        <v>3</v>
      </c>
      <c r="AE16" s="94" t="s">
        <v>40</v>
      </c>
      <c r="AF16" s="94" t="s">
        <v>2</v>
      </c>
      <c r="AG16" s="94" t="s">
        <v>35</v>
      </c>
      <c r="AH16" s="96" t="s">
        <v>36</v>
      </c>
      <c r="AI16" s="94" t="s">
        <v>37</v>
      </c>
      <c r="AJ16" s="94" t="s">
        <v>38</v>
      </c>
      <c r="AK16" s="98" t="s">
        <v>89</v>
      </c>
      <c r="AL16" s="268"/>
      <c r="AM16" s="268"/>
      <c r="AN16" s="268"/>
      <c r="AO16" s="268"/>
    </row>
    <row r="17" spans="1:37" ht="18.75" thickTop="1">
      <c r="A17" s="290">
        <v>19</v>
      </c>
      <c r="B17" s="104">
        <v>37751</v>
      </c>
      <c r="C17" s="15">
        <v>1</v>
      </c>
      <c r="D17" s="16">
        <v>1</v>
      </c>
      <c r="E17" s="16">
        <v>1</v>
      </c>
      <c r="F17" s="16">
        <v>1</v>
      </c>
      <c r="G17" s="16">
        <v>1</v>
      </c>
      <c r="H17" s="16">
        <v>1</v>
      </c>
      <c r="I17" s="16">
        <v>1</v>
      </c>
      <c r="J17" s="16">
        <v>1</v>
      </c>
      <c r="K17" s="16">
        <v>1</v>
      </c>
      <c r="L17" s="16">
        <v>1</v>
      </c>
      <c r="M17" s="16">
        <v>1</v>
      </c>
      <c r="N17" s="16">
        <v>1</v>
      </c>
      <c r="O17" s="16">
        <v>1</v>
      </c>
      <c r="P17" s="16">
        <v>1</v>
      </c>
      <c r="Q17" s="16">
        <v>1</v>
      </c>
      <c r="R17" s="16">
        <v>1</v>
      </c>
      <c r="S17" s="17">
        <v>0</v>
      </c>
      <c r="T17" s="17">
        <v>0</v>
      </c>
      <c r="U17" s="17">
        <v>0</v>
      </c>
      <c r="V17" s="17">
        <v>0</v>
      </c>
      <c r="W17" s="17">
        <v>0</v>
      </c>
      <c r="X17" s="17">
        <v>0</v>
      </c>
      <c r="Y17" s="17">
        <v>0</v>
      </c>
      <c r="Z17" s="17">
        <v>0</v>
      </c>
      <c r="AA17" s="17">
        <v>0</v>
      </c>
      <c r="AB17" s="17">
        <v>0</v>
      </c>
      <c r="AC17" s="17">
        <v>0</v>
      </c>
      <c r="AD17" s="17">
        <v>0</v>
      </c>
      <c r="AE17" s="17">
        <v>0</v>
      </c>
      <c r="AF17" s="17">
        <v>0</v>
      </c>
      <c r="AG17" s="17">
        <v>0</v>
      </c>
      <c r="AH17" s="17">
        <v>0</v>
      </c>
      <c r="AI17" s="18">
        <v>0</v>
      </c>
      <c r="AJ17" s="18">
        <v>0</v>
      </c>
      <c r="AK17" s="19">
        <f aca="true" t="shared" si="0" ref="AK17:AK31">+C17+D17+E17+F17+G17+H17+I17+J17+K17+L17+M17+N17+O17+P17+Q17+R17+S17+T17+U17+V17+W17+Y17+Z17+AA17+AB17+AC17+AD17+AE17+AF17+AG17+AH17+AI17+AJ17</f>
        <v>16</v>
      </c>
    </row>
    <row r="18" spans="1:37" ht="18">
      <c r="A18" s="20">
        <v>20</v>
      </c>
      <c r="B18" s="21">
        <v>37758</v>
      </c>
      <c r="C18" s="22">
        <v>1</v>
      </c>
      <c r="D18" s="23">
        <v>1</v>
      </c>
      <c r="E18" s="23">
        <v>1</v>
      </c>
      <c r="F18" s="23">
        <v>1</v>
      </c>
      <c r="G18" s="23">
        <v>1</v>
      </c>
      <c r="H18" s="23">
        <v>1</v>
      </c>
      <c r="I18" s="23">
        <v>1</v>
      </c>
      <c r="J18" s="23">
        <v>1</v>
      </c>
      <c r="K18" s="23">
        <v>1</v>
      </c>
      <c r="L18" s="23">
        <v>1</v>
      </c>
      <c r="M18" s="23">
        <v>1</v>
      </c>
      <c r="N18" s="23">
        <v>1</v>
      </c>
      <c r="O18" s="23">
        <v>1</v>
      </c>
      <c r="P18" s="23">
        <v>1</v>
      </c>
      <c r="Q18" s="23">
        <v>1</v>
      </c>
      <c r="R18" s="23">
        <v>1</v>
      </c>
      <c r="S18" s="23">
        <v>1</v>
      </c>
      <c r="T18" s="24">
        <v>0</v>
      </c>
      <c r="U18" s="24">
        <v>0</v>
      </c>
      <c r="V18" s="24">
        <v>0</v>
      </c>
      <c r="W18" s="24">
        <v>0</v>
      </c>
      <c r="X18" s="24">
        <v>0</v>
      </c>
      <c r="Y18" s="24">
        <v>0</v>
      </c>
      <c r="Z18" s="24">
        <v>0</v>
      </c>
      <c r="AA18" s="24">
        <v>0</v>
      </c>
      <c r="AB18" s="24">
        <v>0</v>
      </c>
      <c r="AC18" s="24">
        <v>0</v>
      </c>
      <c r="AD18" s="24">
        <v>0</v>
      </c>
      <c r="AE18" s="24">
        <v>0</v>
      </c>
      <c r="AF18" s="24">
        <v>0</v>
      </c>
      <c r="AG18" s="24">
        <v>0</v>
      </c>
      <c r="AH18" s="24">
        <v>0</v>
      </c>
      <c r="AI18" s="25">
        <v>0</v>
      </c>
      <c r="AJ18" s="25">
        <v>0</v>
      </c>
      <c r="AK18" s="19">
        <f t="shared" si="0"/>
        <v>17</v>
      </c>
    </row>
    <row r="19" spans="1:37" ht="18">
      <c r="A19" s="20">
        <v>21</v>
      </c>
      <c r="B19" s="21">
        <v>37765</v>
      </c>
      <c r="C19" s="22">
        <v>1</v>
      </c>
      <c r="D19" s="23">
        <v>1</v>
      </c>
      <c r="E19" s="23">
        <v>1</v>
      </c>
      <c r="F19" s="23">
        <v>1</v>
      </c>
      <c r="G19" s="23">
        <v>1</v>
      </c>
      <c r="H19" s="23">
        <v>1</v>
      </c>
      <c r="I19" s="23">
        <v>1</v>
      </c>
      <c r="J19" s="23">
        <v>1</v>
      </c>
      <c r="K19" s="23">
        <v>1</v>
      </c>
      <c r="L19" s="23">
        <v>1</v>
      </c>
      <c r="M19" s="23">
        <v>1</v>
      </c>
      <c r="N19" s="23">
        <v>1</v>
      </c>
      <c r="O19" s="23">
        <v>1</v>
      </c>
      <c r="P19" s="23">
        <v>1</v>
      </c>
      <c r="Q19" s="23">
        <v>1</v>
      </c>
      <c r="R19" s="23">
        <v>1</v>
      </c>
      <c r="S19" s="23">
        <v>1</v>
      </c>
      <c r="T19" s="23">
        <v>1</v>
      </c>
      <c r="U19" s="23">
        <v>1</v>
      </c>
      <c r="V19" s="24">
        <v>0</v>
      </c>
      <c r="W19" s="24">
        <v>0</v>
      </c>
      <c r="X19" s="24">
        <v>0</v>
      </c>
      <c r="Y19" s="24">
        <v>0</v>
      </c>
      <c r="Z19" s="24">
        <v>0</v>
      </c>
      <c r="AA19" s="24">
        <v>0</v>
      </c>
      <c r="AB19" s="24">
        <v>0</v>
      </c>
      <c r="AC19" s="24">
        <v>0</v>
      </c>
      <c r="AD19" s="24">
        <v>0</v>
      </c>
      <c r="AE19" s="24">
        <v>0</v>
      </c>
      <c r="AF19" s="24">
        <v>0</v>
      </c>
      <c r="AG19" s="24">
        <v>0</v>
      </c>
      <c r="AH19" s="24">
        <v>0</v>
      </c>
      <c r="AI19" s="25">
        <v>0</v>
      </c>
      <c r="AJ19" s="25">
        <v>0</v>
      </c>
      <c r="AK19" s="19">
        <f t="shared" si="0"/>
        <v>19</v>
      </c>
    </row>
    <row r="20" spans="1:37" ht="18">
      <c r="A20" s="20">
        <v>22</v>
      </c>
      <c r="B20" s="21">
        <v>37772</v>
      </c>
      <c r="C20" s="22">
        <v>1</v>
      </c>
      <c r="D20" s="23">
        <v>1</v>
      </c>
      <c r="E20" s="23">
        <v>1</v>
      </c>
      <c r="F20" s="23">
        <v>1</v>
      </c>
      <c r="G20" s="23">
        <v>1</v>
      </c>
      <c r="H20" s="23">
        <v>1</v>
      </c>
      <c r="I20" s="23">
        <v>1</v>
      </c>
      <c r="J20" s="23">
        <v>1</v>
      </c>
      <c r="K20" s="23">
        <v>1</v>
      </c>
      <c r="L20" s="23">
        <v>1</v>
      </c>
      <c r="M20" s="23">
        <v>1</v>
      </c>
      <c r="N20" s="23">
        <v>1</v>
      </c>
      <c r="O20" s="23">
        <v>1</v>
      </c>
      <c r="P20" s="23">
        <v>1</v>
      </c>
      <c r="Q20" s="23">
        <v>1</v>
      </c>
      <c r="R20" s="23">
        <v>1</v>
      </c>
      <c r="S20" s="23">
        <v>1</v>
      </c>
      <c r="T20" s="23">
        <v>1</v>
      </c>
      <c r="U20" s="23">
        <v>1</v>
      </c>
      <c r="V20" s="24">
        <v>0</v>
      </c>
      <c r="W20" s="24">
        <v>0</v>
      </c>
      <c r="X20" s="24">
        <v>0</v>
      </c>
      <c r="Y20" s="24">
        <v>0</v>
      </c>
      <c r="Z20" s="24">
        <v>0</v>
      </c>
      <c r="AA20" s="24">
        <v>0</v>
      </c>
      <c r="AB20" s="24">
        <v>0</v>
      </c>
      <c r="AC20" s="24">
        <v>0</v>
      </c>
      <c r="AD20" s="24">
        <v>0</v>
      </c>
      <c r="AE20" s="24">
        <v>0</v>
      </c>
      <c r="AF20" s="24">
        <v>0</v>
      </c>
      <c r="AG20" s="24">
        <v>0</v>
      </c>
      <c r="AH20" s="24">
        <v>0</v>
      </c>
      <c r="AI20" s="25">
        <v>0</v>
      </c>
      <c r="AJ20" s="25">
        <v>0</v>
      </c>
      <c r="AK20" s="19">
        <f t="shared" si="0"/>
        <v>19</v>
      </c>
    </row>
    <row r="21" spans="1:37" ht="18">
      <c r="A21" s="20">
        <v>23</v>
      </c>
      <c r="B21" s="21">
        <v>37779</v>
      </c>
      <c r="C21" s="22">
        <v>1</v>
      </c>
      <c r="D21" s="23">
        <v>1</v>
      </c>
      <c r="E21" s="23">
        <v>1</v>
      </c>
      <c r="F21" s="23">
        <v>1</v>
      </c>
      <c r="G21" s="23">
        <v>1</v>
      </c>
      <c r="H21" s="23">
        <v>1</v>
      </c>
      <c r="I21" s="23">
        <v>1</v>
      </c>
      <c r="J21" s="23">
        <v>1</v>
      </c>
      <c r="K21" s="23">
        <v>1</v>
      </c>
      <c r="L21" s="23">
        <v>1</v>
      </c>
      <c r="M21" s="23">
        <v>1</v>
      </c>
      <c r="N21" s="23">
        <v>1</v>
      </c>
      <c r="O21" s="23">
        <v>1</v>
      </c>
      <c r="P21" s="23">
        <v>1</v>
      </c>
      <c r="Q21" s="23">
        <v>1</v>
      </c>
      <c r="R21" s="23">
        <v>1</v>
      </c>
      <c r="S21" s="23">
        <v>1</v>
      </c>
      <c r="T21" s="23">
        <v>1</v>
      </c>
      <c r="U21" s="23">
        <v>1</v>
      </c>
      <c r="V21" s="24">
        <v>0</v>
      </c>
      <c r="W21" s="24">
        <v>0</v>
      </c>
      <c r="X21" s="24">
        <v>0</v>
      </c>
      <c r="Y21" s="24">
        <v>0</v>
      </c>
      <c r="Z21" s="24">
        <v>0</v>
      </c>
      <c r="AA21" s="24">
        <v>0</v>
      </c>
      <c r="AB21" s="24">
        <v>0</v>
      </c>
      <c r="AC21" s="24">
        <v>0</v>
      </c>
      <c r="AD21" s="24">
        <v>0</v>
      </c>
      <c r="AE21" s="24">
        <v>0</v>
      </c>
      <c r="AF21" s="24">
        <v>0</v>
      </c>
      <c r="AG21" s="24">
        <v>0</v>
      </c>
      <c r="AH21" s="24">
        <v>0</v>
      </c>
      <c r="AI21" s="25">
        <v>0</v>
      </c>
      <c r="AJ21" s="25">
        <v>0</v>
      </c>
      <c r="AK21" s="19">
        <f t="shared" si="0"/>
        <v>19</v>
      </c>
    </row>
    <row r="22" spans="1:37" ht="18">
      <c r="A22" s="20">
        <v>24</v>
      </c>
      <c r="B22" s="21">
        <v>37786</v>
      </c>
      <c r="C22" s="22">
        <v>1</v>
      </c>
      <c r="D22" s="23">
        <v>1</v>
      </c>
      <c r="E22" s="23">
        <v>1</v>
      </c>
      <c r="F22" s="23">
        <v>1</v>
      </c>
      <c r="G22" s="23">
        <v>1</v>
      </c>
      <c r="H22" s="23">
        <v>1</v>
      </c>
      <c r="I22" s="23">
        <v>1</v>
      </c>
      <c r="J22" s="23">
        <v>1</v>
      </c>
      <c r="K22" s="23">
        <v>1</v>
      </c>
      <c r="L22" s="23">
        <v>1</v>
      </c>
      <c r="M22" s="23">
        <v>1</v>
      </c>
      <c r="N22" s="23">
        <v>1</v>
      </c>
      <c r="O22" s="23">
        <v>1</v>
      </c>
      <c r="P22" s="23">
        <v>1</v>
      </c>
      <c r="Q22" s="24">
        <v>0</v>
      </c>
      <c r="R22" s="24">
        <v>0</v>
      </c>
      <c r="S22" s="23">
        <v>1</v>
      </c>
      <c r="T22" s="23">
        <v>1</v>
      </c>
      <c r="U22" s="23">
        <v>1</v>
      </c>
      <c r="V22" s="23">
        <v>1</v>
      </c>
      <c r="W22" s="23">
        <v>1</v>
      </c>
      <c r="X22" s="23">
        <v>1</v>
      </c>
      <c r="Y22" s="24">
        <v>0</v>
      </c>
      <c r="Z22" s="24">
        <v>0</v>
      </c>
      <c r="AA22" s="24">
        <v>0</v>
      </c>
      <c r="AB22" s="24">
        <v>0</v>
      </c>
      <c r="AC22" s="24">
        <v>0</v>
      </c>
      <c r="AD22" s="24">
        <v>0</v>
      </c>
      <c r="AE22" s="24">
        <v>0</v>
      </c>
      <c r="AF22" s="24">
        <v>0</v>
      </c>
      <c r="AG22" s="24">
        <v>0</v>
      </c>
      <c r="AH22" s="24">
        <v>0</v>
      </c>
      <c r="AI22" s="25">
        <v>0</v>
      </c>
      <c r="AJ22" s="25">
        <v>0</v>
      </c>
      <c r="AK22" s="19">
        <f t="shared" si="0"/>
        <v>19</v>
      </c>
    </row>
    <row r="23" spans="1:37" ht="18">
      <c r="A23" s="20">
        <v>25</v>
      </c>
      <c r="B23" s="21">
        <v>37793</v>
      </c>
      <c r="C23" s="22">
        <v>1</v>
      </c>
      <c r="D23" s="23">
        <v>1</v>
      </c>
      <c r="E23" s="23">
        <v>1</v>
      </c>
      <c r="F23" s="23">
        <v>1</v>
      </c>
      <c r="G23" s="23">
        <v>1</v>
      </c>
      <c r="H23" s="23">
        <v>1</v>
      </c>
      <c r="I23" s="23">
        <v>1</v>
      </c>
      <c r="J23" s="23">
        <v>1</v>
      </c>
      <c r="K23" s="23">
        <v>1</v>
      </c>
      <c r="L23" s="23">
        <v>1</v>
      </c>
      <c r="M23" s="23">
        <v>1</v>
      </c>
      <c r="N23" s="24">
        <v>0</v>
      </c>
      <c r="O23" s="24">
        <v>0</v>
      </c>
      <c r="P23" s="24">
        <v>0</v>
      </c>
      <c r="Q23" s="24">
        <v>0</v>
      </c>
      <c r="R23" s="24">
        <v>0</v>
      </c>
      <c r="S23" s="23">
        <v>1</v>
      </c>
      <c r="T23" s="23">
        <v>1</v>
      </c>
      <c r="U23" s="23">
        <v>1</v>
      </c>
      <c r="V23" s="23">
        <v>1</v>
      </c>
      <c r="W23" s="23">
        <v>1</v>
      </c>
      <c r="X23" s="23">
        <v>1</v>
      </c>
      <c r="Y23" s="23">
        <v>1</v>
      </c>
      <c r="Z23" s="24">
        <v>0</v>
      </c>
      <c r="AA23" s="24">
        <v>0</v>
      </c>
      <c r="AB23" s="24">
        <v>0</v>
      </c>
      <c r="AC23" s="24">
        <v>0</v>
      </c>
      <c r="AD23" s="24">
        <v>0</v>
      </c>
      <c r="AE23" s="24">
        <v>0</v>
      </c>
      <c r="AF23" s="24">
        <v>0</v>
      </c>
      <c r="AG23" s="24">
        <v>0</v>
      </c>
      <c r="AH23" s="24">
        <v>0</v>
      </c>
      <c r="AI23" s="25">
        <v>0</v>
      </c>
      <c r="AJ23" s="25">
        <v>0</v>
      </c>
      <c r="AK23" s="19">
        <f t="shared" si="0"/>
        <v>17</v>
      </c>
    </row>
    <row r="24" spans="1:37" ht="18">
      <c r="A24" s="20">
        <v>26</v>
      </c>
      <c r="B24" s="21">
        <v>37800</v>
      </c>
      <c r="C24" s="22">
        <v>1</v>
      </c>
      <c r="D24" s="23">
        <v>1</v>
      </c>
      <c r="E24" s="23">
        <v>1</v>
      </c>
      <c r="F24" s="23">
        <v>1</v>
      </c>
      <c r="G24" s="23">
        <v>1</v>
      </c>
      <c r="H24" s="23">
        <v>1</v>
      </c>
      <c r="I24" s="23">
        <v>1</v>
      </c>
      <c r="J24" s="23">
        <v>1</v>
      </c>
      <c r="K24" s="23">
        <v>1</v>
      </c>
      <c r="L24" s="23">
        <v>1</v>
      </c>
      <c r="M24" s="23">
        <v>1</v>
      </c>
      <c r="N24" s="24">
        <v>0</v>
      </c>
      <c r="O24" s="24">
        <v>0</v>
      </c>
      <c r="P24" s="24">
        <v>0</v>
      </c>
      <c r="Q24" s="24">
        <v>0</v>
      </c>
      <c r="R24" s="24">
        <v>0</v>
      </c>
      <c r="S24" s="24">
        <v>0</v>
      </c>
      <c r="T24" s="23">
        <v>1</v>
      </c>
      <c r="U24" s="23">
        <v>1</v>
      </c>
      <c r="V24" s="23">
        <v>1</v>
      </c>
      <c r="W24" s="23">
        <v>1</v>
      </c>
      <c r="X24" s="23">
        <v>1</v>
      </c>
      <c r="Y24" s="23">
        <v>1</v>
      </c>
      <c r="Z24" s="23">
        <v>1</v>
      </c>
      <c r="AA24" s="23">
        <v>1</v>
      </c>
      <c r="AB24" s="23">
        <v>1</v>
      </c>
      <c r="AC24" s="23">
        <v>1</v>
      </c>
      <c r="AD24" s="23">
        <v>1</v>
      </c>
      <c r="AE24" s="24">
        <v>0</v>
      </c>
      <c r="AF24" s="24">
        <v>0</v>
      </c>
      <c r="AG24" s="24">
        <v>0</v>
      </c>
      <c r="AH24" s="24">
        <v>0</v>
      </c>
      <c r="AI24" s="25">
        <v>0</v>
      </c>
      <c r="AJ24" s="25">
        <v>0</v>
      </c>
      <c r="AK24" s="19">
        <f t="shared" si="0"/>
        <v>21</v>
      </c>
    </row>
    <row r="25" spans="1:37" ht="18">
      <c r="A25" s="20">
        <v>27</v>
      </c>
      <c r="B25" s="21">
        <v>37807</v>
      </c>
      <c r="C25" s="22">
        <v>1</v>
      </c>
      <c r="D25" s="23">
        <v>1</v>
      </c>
      <c r="E25" s="23">
        <v>1</v>
      </c>
      <c r="F25" s="23">
        <v>1</v>
      </c>
      <c r="G25" s="24">
        <v>0</v>
      </c>
      <c r="H25" s="24">
        <v>0</v>
      </c>
      <c r="I25" s="24">
        <v>0</v>
      </c>
      <c r="J25" s="24">
        <v>0</v>
      </c>
      <c r="K25" s="24">
        <v>0</v>
      </c>
      <c r="L25" s="24">
        <v>0</v>
      </c>
      <c r="M25" s="24">
        <v>0</v>
      </c>
      <c r="N25" s="24">
        <v>0</v>
      </c>
      <c r="O25" s="24">
        <v>0</v>
      </c>
      <c r="P25" s="24">
        <v>0</v>
      </c>
      <c r="Q25" s="24">
        <v>0</v>
      </c>
      <c r="R25" s="24">
        <v>0</v>
      </c>
      <c r="S25" s="24">
        <v>0</v>
      </c>
      <c r="T25" s="23">
        <v>1</v>
      </c>
      <c r="U25" s="23">
        <v>1</v>
      </c>
      <c r="V25" s="23">
        <v>1</v>
      </c>
      <c r="W25" s="23">
        <v>1</v>
      </c>
      <c r="X25" s="23">
        <v>1</v>
      </c>
      <c r="Y25" s="23">
        <v>1</v>
      </c>
      <c r="Z25" s="23">
        <v>1</v>
      </c>
      <c r="AA25" s="23">
        <v>1</v>
      </c>
      <c r="AB25" s="23">
        <v>1</v>
      </c>
      <c r="AC25" s="23">
        <v>1</v>
      </c>
      <c r="AD25" s="23">
        <v>1</v>
      </c>
      <c r="AE25" s="23">
        <v>1</v>
      </c>
      <c r="AF25" s="23">
        <v>1</v>
      </c>
      <c r="AG25" s="24">
        <v>0</v>
      </c>
      <c r="AH25" s="24">
        <v>0</v>
      </c>
      <c r="AI25" s="25">
        <v>0</v>
      </c>
      <c r="AJ25" s="25">
        <v>0</v>
      </c>
      <c r="AK25" s="19">
        <f t="shared" si="0"/>
        <v>16</v>
      </c>
    </row>
    <row r="26" spans="1:37" ht="18">
      <c r="A26" s="20">
        <v>28</v>
      </c>
      <c r="B26" s="21">
        <v>37814</v>
      </c>
      <c r="C26" s="22">
        <v>1</v>
      </c>
      <c r="D26" s="23">
        <v>1</v>
      </c>
      <c r="E26" s="23">
        <v>1</v>
      </c>
      <c r="F26" s="24">
        <v>0</v>
      </c>
      <c r="G26" s="24">
        <v>0</v>
      </c>
      <c r="H26" s="24">
        <v>0</v>
      </c>
      <c r="I26" s="24">
        <v>0</v>
      </c>
      <c r="J26" s="24">
        <v>0</v>
      </c>
      <c r="K26" s="24">
        <v>0</v>
      </c>
      <c r="L26" s="24">
        <v>0</v>
      </c>
      <c r="M26" s="24">
        <v>0</v>
      </c>
      <c r="N26" s="24">
        <v>0</v>
      </c>
      <c r="O26" s="24">
        <v>0</v>
      </c>
      <c r="P26" s="24">
        <v>0</v>
      </c>
      <c r="Q26" s="24">
        <v>0</v>
      </c>
      <c r="R26" s="24">
        <v>0</v>
      </c>
      <c r="S26" s="24">
        <v>0</v>
      </c>
      <c r="T26" s="24">
        <v>0</v>
      </c>
      <c r="U26" s="24">
        <v>0</v>
      </c>
      <c r="V26" s="23">
        <v>1</v>
      </c>
      <c r="W26" s="23">
        <v>1</v>
      </c>
      <c r="X26" s="23">
        <v>1</v>
      </c>
      <c r="Y26" s="23">
        <v>1</v>
      </c>
      <c r="Z26" s="23">
        <v>1</v>
      </c>
      <c r="AA26" s="23">
        <v>1</v>
      </c>
      <c r="AB26" s="23">
        <v>1</v>
      </c>
      <c r="AC26" s="23">
        <v>1</v>
      </c>
      <c r="AD26" s="23">
        <v>1</v>
      </c>
      <c r="AE26" s="23">
        <v>1</v>
      </c>
      <c r="AF26" s="23">
        <v>1</v>
      </c>
      <c r="AG26" s="23">
        <v>1</v>
      </c>
      <c r="AH26" s="23">
        <v>1</v>
      </c>
      <c r="AI26" s="26">
        <v>1</v>
      </c>
      <c r="AJ26" s="25">
        <v>0</v>
      </c>
      <c r="AK26" s="19">
        <f t="shared" si="0"/>
        <v>16</v>
      </c>
    </row>
    <row r="27" spans="1:37" ht="18">
      <c r="A27" s="20">
        <v>29</v>
      </c>
      <c r="B27" s="21">
        <v>37821</v>
      </c>
      <c r="C27" s="22">
        <v>1</v>
      </c>
      <c r="D27" s="23">
        <v>1</v>
      </c>
      <c r="E27" s="23">
        <v>1</v>
      </c>
      <c r="F27" s="24">
        <v>0</v>
      </c>
      <c r="G27" s="24">
        <v>0</v>
      </c>
      <c r="H27" s="24">
        <v>0</v>
      </c>
      <c r="I27" s="24">
        <v>0</v>
      </c>
      <c r="J27" s="24">
        <v>0</v>
      </c>
      <c r="K27" s="24">
        <v>0</v>
      </c>
      <c r="L27" s="24">
        <v>0</v>
      </c>
      <c r="M27" s="24">
        <v>0</v>
      </c>
      <c r="N27" s="24">
        <v>0</v>
      </c>
      <c r="O27" s="24">
        <v>0</v>
      </c>
      <c r="P27" s="24">
        <v>0</v>
      </c>
      <c r="Q27" s="24">
        <v>0</v>
      </c>
      <c r="R27" s="24">
        <v>0</v>
      </c>
      <c r="S27" s="24">
        <v>0</v>
      </c>
      <c r="T27" s="24">
        <v>0</v>
      </c>
      <c r="U27" s="24">
        <v>0</v>
      </c>
      <c r="V27" s="23">
        <v>1</v>
      </c>
      <c r="W27" s="23">
        <v>1</v>
      </c>
      <c r="X27" s="23">
        <v>1</v>
      </c>
      <c r="Y27" s="23">
        <v>1</v>
      </c>
      <c r="Z27" s="23">
        <v>1</v>
      </c>
      <c r="AA27" s="23">
        <v>1</v>
      </c>
      <c r="AB27" s="23">
        <v>1</v>
      </c>
      <c r="AC27" s="23">
        <v>1</v>
      </c>
      <c r="AD27" s="23">
        <v>1</v>
      </c>
      <c r="AE27" s="23">
        <v>1</v>
      </c>
      <c r="AF27" s="23">
        <v>1</v>
      </c>
      <c r="AG27" s="23">
        <v>1</v>
      </c>
      <c r="AH27" s="23">
        <v>1</v>
      </c>
      <c r="AI27" s="26">
        <v>1</v>
      </c>
      <c r="AJ27" s="26">
        <v>1</v>
      </c>
      <c r="AK27" s="19">
        <f t="shared" si="0"/>
        <v>17</v>
      </c>
    </row>
    <row r="28" spans="1:37" ht="18">
      <c r="A28" s="20">
        <v>30</v>
      </c>
      <c r="B28" s="21">
        <v>37828</v>
      </c>
      <c r="C28" s="22">
        <v>1</v>
      </c>
      <c r="D28" s="23">
        <v>1</v>
      </c>
      <c r="E28" s="23">
        <v>1</v>
      </c>
      <c r="F28" s="24">
        <v>0</v>
      </c>
      <c r="G28" s="24">
        <v>0</v>
      </c>
      <c r="H28" s="24">
        <v>0</v>
      </c>
      <c r="I28" s="24">
        <v>0</v>
      </c>
      <c r="J28" s="24">
        <v>0</v>
      </c>
      <c r="K28" s="24">
        <v>0</v>
      </c>
      <c r="L28" s="24">
        <v>0</v>
      </c>
      <c r="M28" s="24">
        <v>0</v>
      </c>
      <c r="N28" s="24">
        <v>0</v>
      </c>
      <c r="O28" s="24">
        <v>0</v>
      </c>
      <c r="P28" s="24">
        <v>0</v>
      </c>
      <c r="Q28" s="24">
        <v>0</v>
      </c>
      <c r="R28" s="24">
        <v>0</v>
      </c>
      <c r="S28" s="24">
        <v>0</v>
      </c>
      <c r="T28" s="24">
        <v>0</v>
      </c>
      <c r="U28" s="24">
        <v>0</v>
      </c>
      <c r="V28" s="23">
        <v>1</v>
      </c>
      <c r="W28" s="23">
        <v>1</v>
      </c>
      <c r="X28" s="23">
        <v>1</v>
      </c>
      <c r="Y28" s="23">
        <v>1</v>
      </c>
      <c r="Z28" s="23">
        <v>1</v>
      </c>
      <c r="AA28" s="23">
        <v>1</v>
      </c>
      <c r="AB28" s="23">
        <v>1</v>
      </c>
      <c r="AC28" s="23">
        <v>1</v>
      </c>
      <c r="AD28" s="23">
        <v>1</v>
      </c>
      <c r="AE28" s="23">
        <v>1</v>
      </c>
      <c r="AF28" s="23">
        <v>1</v>
      </c>
      <c r="AG28" s="23">
        <v>1</v>
      </c>
      <c r="AH28" s="23">
        <v>1</v>
      </c>
      <c r="AI28" s="26">
        <v>1</v>
      </c>
      <c r="AJ28" s="26">
        <v>1</v>
      </c>
      <c r="AK28" s="19">
        <f t="shared" si="0"/>
        <v>17</v>
      </c>
    </row>
    <row r="29" spans="1:37" ht="18">
      <c r="A29" s="20">
        <v>31</v>
      </c>
      <c r="B29" s="21">
        <v>37835</v>
      </c>
      <c r="C29" s="22">
        <v>1</v>
      </c>
      <c r="D29" s="23">
        <v>1</v>
      </c>
      <c r="E29" s="23">
        <v>1</v>
      </c>
      <c r="F29" s="24">
        <v>0</v>
      </c>
      <c r="G29" s="24">
        <v>0</v>
      </c>
      <c r="H29" s="24">
        <v>0</v>
      </c>
      <c r="I29" s="24">
        <v>0</v>
      </c>
      <c r="J29" s="24">
        <v>0</v>
      </c>
      <c r="K29" s="24">
        <v>0</v>
      </c>
      <c r="L29" s="24">
        <v>0</v>
      </c>
      <c r="M29" s="24">
        <v>0</v>
      </c>
      <c r="N29" s="24">
        <v>0</v>
      </c>
      <c r="O29" s="24">
        <v>0</v>
      </c>
      <c r="P29" s="24">
        <v>0</v>
      </c>
      <c r="Q29" s="24">
        <v>0</v>
      </c>
      <c r="R29" s="24">
        <v>0</v>
      </c>
      <c r="S29" s="24">
        <v>0</v>
      </c>
      <c r="T29" s="24">
        <v>0</v>
      </c>
      <c r="U29" s="24">
        <v>0</v>
      </c>
      <c r="V29" s="23">
        <v>1</v>
      </c>
      <c r="W29" s="23">
        <v>1</v>
      </c>
      <c r="X29" s="23">
        <v>1</v>
      </c>
      <c r="Y29" s="23">
        <v>1</v>
      </c>
      <c r="Z29" s="23">
        <v>1</v>
      </c>
      <c r="AA29" s="23">
        <v>1</v>
      </c>
      <c r="AB29" s="23">
        <v>1</v>
      </c>
      <c r="AC29" s="23">
        <v>1</v>
      </c>
      <c r="AD29" s="23">
        <v>1</v>
      </c>
      <c r="AE29" s="23">
        <v>1</v>
      </c>
      <c r="AF29" s="23">
        <v>1</v>
      </c>
      <c r="AG29" s="23">
        <v>1</v>
      </c>
      <c r="AH29" s="23">
        <v>1</v>
      </c>
      <c r="AI29" s="26">
        <v>1</v>
      </c>
      <c r="AJ29" s="26">
        <v>1</v>
      </c>
      <c r="AK29" s="19">
        <f t="shared" si="0"/>
        <v>17</v>
      </c>
    </row>
    <row r="30" spans="1:37" ht="18">
      <c r="A30" s="33">
        <v>32</v>
      </c>
      <c r="B30" s="281">
        <v>37842</v>
      </c>
      <c r="C30" s="22">
        <v>1</v>
      </c>
      <c r="D30" s="23">
        <v>1</v>
      </c>
      <c r="E30" s="23">
        <v>1</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3">
        <v>1</v>
      </c>
      <c r="W30" s="23">
        <v>1</v>
      </c>
      <c r="X30" s="23">
        <v>1</v>
      </c>
      <c r="Y30" s="23">
        <v>1</v>
      </c>
      <c r="Z30" s="23">
        <v>1</v>
      </c>
      <c r="AA30" s="23">
        <v>1</v>
      </c>
      <c r="AB30" s="23">
        <v>1</v>
      </c>
      <c r="AC30" s="23">
        <v>1</v>
      </c>
      <c r="AD30" s="23">
        <v>1</v>
      </c>
      <c r="AE30" s="23">
        <v>1</v>
      </c>
      <c r="AF30" s="23">
        <v>1</v>
      </c>
      <c r="AG30" s="23">
        <v>1</v>
      </c>
      <c r="AH30" s="23">
        <v>1</v>
      </c>
      <c r="AI30" s="26">
        <v>1</v>
      </c>
      <c r="AJ30" s="26">
        <v>1</v>
      </c>
      <c r="AK30" s="19">
        <f t="shared" si="0"/>
        <v>17</v>
      </c>
    </row>
    <row r="31" spans="1:37" ht="18.75" thickBot="1">
      <c r="A31" s="300">
        <v>33</v>
      </c>
      <c r="B31" s="301">
        <v>38215</v>
      </c>
      <c r="C31" s="28">
        <v>1</v>
      </c>
      <c r="D31" s="29">
        <v>1</v>
      </c>
      <c r="E31" s="29">
        <v>1</v>
      </c>
      <c r="F31" s="30">
        <v>0</v>
      </c>
      <c r="G31" s="30">
        <v>0</v>
      </c>
      <c r="H31" s="30">
        <v>0</v>
      </c>
      <c r="I31" s="30">
        <v>0</v>
      </c>
      <c r="J31" s="30">
        <v>0</v>
      </c>
      <c r="K31" s="30">
        <v>0</v>
      </c>
      <c r="L31" s="30">
        <v>0</v>
      </c>
      <c r="M31" s="30">
        <v>0</v>
      </c>
      <c r="N31" s="30">
        <v>0</v>
      </c>
      <c r="O31" s="30">
        <v>0</v>
      </c>
      <c r="P31" s="30">
        <v>0</v>
      </c>
      <c r="Q31" s="30">
        <v>0</v>
      </c>
      <c r="R31" s="30">
        <v>0</v>
      </c>
      <c r="S31" s="30">
        <v>0</v>
      </c>
      <c r="T31" s="30">
        <v>0</v>
      </c>
      <c r="U31" s="30">
        <v>0</v>
      </c>
      <c r="V31" s="29">
        <v>1</v>
      </c>
      <c r="W31" s="29">
        <v>1</v>
      </c>
      <c r="X31" s="29">
        <v>1</v>
      </c>
      <c r="Y31" s="29">
        <v>1</v>
      </c>
      <c r="Z31" s="29">
        <v>1</v>
      </c>
      <c r="AA31" s="29">
        <v>1</v>
      </c>
      <c r="AB31" s="29">
        <v>1</v>
      </c>
      <c r="AC31" s="29">
        <v>1</v>
      </c>
      <c r="AD31" s="29">
        <v>1</v>
      </c>
      <c r="AE31" s="29">
        <v>1</v>
      </c>
      <c r="AF31" s="29">
        <v>1</v>
      </c>
      <c r="AG31" s="29">
        <v>1</v>
      </c>
      <c r="AH31" s="29">
        <v>1</v>
      </c>
      <c r="AI31" s="31">
        <v>1</v>
      </c>
      <c r="AJ31" s="31">
        <v>1</v>
      </c>
      <c r="AK31" s="19">
        <f t="shared" si="0"/>
        <v>17</v>
      </c>
    </row>
    <row r="32" spans="1:37" ht="27.75" customHeight="1" thickTop="1">
      <c r="A32" s="333" t="s">
        <v>88</v>
      </c>
      <c r="B32" s="333"/>
      <c r="C32" s="32">
        <f aca="true" t="shared" si="1" ref="C32:H32">SUM(C17:C31)</f>
        <v>15</v>
      </c>
      <c r="D32" s="32">
        <f t="shared" si="1"/>
        <v>15</v>
      </c>
      <c r="E32" s="32">
        <f t="shared" si="1"/>
        <v>15</v>
      </c>
      <c r="F32" s="32">
        <f t="shared" si="1"/>
        <v>9</v>
      </c>
      <c r="G32" s="32">
        <f t="shared" si="1"/>
        <v>8</v>
      </c>
      <c r="H32" s="32">
        <f t="shared" si="1"/>
        <v>8</v>
      </c>
      <c r="I32" s="32">
        <f aca="true" t="shared" si="2" ref="I32:AJ32">SUM(I17:I31)</f>
        <v>8</v>
      </c>
      <c r="J32" s="32">
        <f t="shared" si="2"/>
        <v>8</v>
      </c>
      <c r="K32" s="32">
        <f t="shared" si="2"/>
        <v>8</v>
      </c>
      <c r="L32" s="32">
        <f>SUM(L17:L31)</f>
        <v>8</v>
      </c>
      <c r="M32" s="32">
        <f>SUM(M17:M31)</f>
        <v>8</v>
      </c>
      <c r="N32" s="32">
        <f>SUM(N17:N31)</f>
        <v>6</v>
      </c>
      <c r="O32" s="32">
        <f>SUM(O17:O31)</f>
        <v>6</v>
      </c>
      <c r="P32" s="32">
        <f>SUM(P17:P31)</f>
        <v>6</v>
      </c>
      <c r="Q32" s="32">
        <f t="shared" si="2"/>
        <v>5</v>
      </c>
      <c r="R32" s="32">
        <f t="shared" si="2"/>
        <v>5</v>
      </c>
      <c r="S32" s="32">
        <f t="shared" si="2"/>
        <v>6</v>
      </c>
      <c r="T32" s="32">
        <f t="shared" si="2"/>
        <v>7</v>
      </c>
      <c r="U32" s="32">
        <f t="shared" si="2"/>
        <v>7</v>
      </c>
      <c r="V32" s="32">
        <f t="shared" si="2"/>
        <v>10</v>
      </c>
      <c r="W32" s="32">
        <f t="shared" si="2"/>
        <v>10</v>
      </c>
      <c r="X32" s="32">
        <f t="shared" si="2"/>
        <v>10</v>
      </c>
      <c r="Y32" s="32">
        <f>SUM(Y17:Y31)</f>
        <v>9</v>
      </c>
      <c r="Z32" s="32">
        <f t="shared" si="2"/>
        <v>8</v>
      </c>
      <c r="AA32" s="32">
        <f t="shared" si="2"/>
        <v>8</v>
      </c>
      <c r="AB32" s="32">
        <f t="shared" si="2"/>
        <v>8</v>
      </c>
      <c r="AC32" s="32">
        <f t="shared" si="2"/>
        <v>8</v>
      </c>
      <c r="AD32" s="32">
        <f t="shared" si="2"/>
        <v>8</v>
      </c>
      <c r="AE32" s="32">
        <f t="shared" si="2"/>
        <v>7</v>
      </c>
      <c r="AF32" s="32">
        <f t="shared" si="2"/>
        <v>7</v>
      </c>
      <c r="AG32" s="32">
        <f t="shared" si="2"/>
        <v>6</v>
      </c>
      <c r="AH32" s="32">
        <f t="shared" si="2"/>
        <v>6</v>
      </c>
      <c r="AI32" s="32">
        <f t="shared" si="2"/>
        <v>6</v>
      </c>
      <c r="AJ32" s="32">
        <f t="shared" si="2"/>
        <v>5</v>
      </c>
      <c r="AK32" s="27"/>
    </row>
    <row r="33" spans="1:37" ht="15.75">
      <c r="A33" s="266"/>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row>
    <row r="34" spans="1:37" ht="15.75">
      <c r="A34" s="267"/>
      <c r="B34" s="267"/>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7"/>
      <c r="AI34" s="267"/>
      <c r="AJ34" s="267"/>
      <c r="AK34" s="267"/>
    </row>
    <row r="35" spans="1:37" ht="15.75">
      <c r="A35" s="267"/>
      <c r="B35" s="267"/>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67"/>
      <c r="AJ35" s="267"/>
      <c r="AK35" s="267"/>
    </row>
    <row r="36" spans="1:37" ht="15.75">
      <c r="A36" s="267"/>
      <c r="B36" s="267"/>
      <c r="C36" s="267"/>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row>
    <row r="37" spans="1:37" ht="15.75">
      <c r="A37" s="267"/>
      <c r="B37" s="267"/>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row>
    <row r="38" spans="1:37" ht="15.75">
      <c r="A38" s="267"/>
      <c r="B38" s="267"/>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row>
    <row r="39" spans="1:37" ht="15.75">
      <c r="A39" s="267"/>
      <c r="B39" s="267"/>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row>
    <row r="40" spans="1:37" ht="15.75">
      <c r="A40" s="267"/>
      <c r="B40" s="267"/>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row>
    <row r="41" spans="1:37" ht="15.75">
      <c r="A41" s="267"/>
      <c r="B41" s="267"/>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row>
    <row r="42" spans="1:37" ht="15.75">
      <c r="A42" s="267"/>
      <c r="B42" s="267"/>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row>
    <row r="43" spans="1:37" ht="15.75">
      <c r="A43" s="267"/>
      <c r="B43" s="267"/>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row>
    <row r="44" spans="1:37" ht="15.75">
      <c r="A44" s="267"/>
      <c r="B44" s="267"/>
      <c r="C44" s="267"/>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row>
    <row r="45" spans="1:37" ht="15.7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row>
    <row r="46" spans="1:37" ht="15.75">
      <c r="A46" s="267"/>
      <c r="B46" s="267"/>
      <c r="C46" s="267"/>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row>
    <row r="47" spans="1:37" ht="15.75">
      <c r="A47" s="267"/>
      <c r="B47" s="267"/>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row>
    <row r="48" spans="1:37" ht="15.75">
      <c r="A48" s="267"/>
      <c r="B48" s="267"/>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row>
    <row r="49" s="267" customFormat="1" ht="15.75"/>
    <row r="50" s="267" customFormat="1" ht="15.75"/>
    <row r="51" s="267" customFormat="1" ht="15.75"/>
    <row r="52" s="267" customFormat="1" ht="15.75"/>
    <row r="53" s="267" customFormat="1" ht="15.75"/>
    <row r="54" s="267" customFormat="1" ht="15.75"/>
    <row r="55" s="267" customFormat="1" ht="15.75"/>
    <row r="56" s="267" customFormat="1" ht="15.75"/>
    <row r="57" s="267" customFormat="1" ht="15.75"/>
    <row r="58" s="267" customFormat="1" ht="15.75"/>
    <row r="59" s="267" customFormat="1" ht="15.75"/>
    <row r="60" s="267" customFormat="1" ht="15.75"/>
    <row r="61" s="267" customFormat="1" ht="15.75"/>
    <row r="62" s="267" customFormat="1" ht="15.75"/>
    <row r="63" s="267" customFormat="1" ht="15.75"/>
    <row r="64" s="267" customFormat="1" ht="15.75"/>
    <row r="65" s="267" customFormat="1" ht="15.75"/>
    <row r="66" s="267" customFormat="1" ht="15.75"/>
    <row r="67" s="267" customFormat="1" ht="15.75"/>
    <row r="68" s="267" customFormat="1" ht="15.75"/>
    <row r="69" s="267" customFormat="1" ht="15.75"/>
    <row r="70" s="267" customFormat="1" ht="15.75"/>
    <row r="71" s="267" customFormat="1" ht="15.75"/>
    <row r="72" s="267" customFormat="1" ht="15.75"/>
    <row r="73" s="267" customFormat="1" ht="15.75"/>
    <row r="74" s="267" customFormat="1" ht="15.75"/>
    <row r="75" s="267" customFormat="1" ht="15.75"/>
    <row r="76" s="267" customFormat="1" ht="15.75"/>
    <row r="77" s="267" customFormat="1" ht="15.75"/>
    <row r="78" s="267" customFormat="1" ht="15.75"/>
    <row r="79" s="267" customFormat="1" ht="15.75"/>
    <row r="80" s="267" customFormat="1" ht="15.75"/>
    <row r="81" s="267" customFormat="1" ht="15.75"/>
    <row r="82" s="267" customFormat="1" ht="15.75"/>
    <row r="83" s="267" customFormat="1" ht="15.75"/>
    <row r="84" s="267" customFormat="1" ht="15.75"/>
    <row r="85" s="267" customFormat="1" ht="15.75"/>
    <row r="86" s="267" customFormat="1" ht="15.75"/>
    <row r="87" s="267" customFormat="1" ht="15.75"/>
    <row r="88" s="267" customFormat="1" ht="15.75"/>
    <row r="89" s="267" customFormat="1" ht="15.75"/>
    <row r="90" s="267" customFormat="1" ht="15.75"/>
    <row r="91" s="267" customFormat="1" ht="15.75"/>
    <row r="92" s="267" customFormat="1" ht="15.75"/>
    <row r="93" s="267" customFormat="1" ht="15.75"/>
    <row r="94" s="267" customFormat="1" ht="15.75"/>
    <row r="95" s="267" customFormat="1" ht="15.75"/>
    <row r="96" s="267" customFormat="1" ht="15.75"/>
    <row r="97" s="267" customFormat="1" ht="15.75"/>
    <row r="98" s="267" customFormat="1" ht="15.75"/>
    <row r="99" s="267" customFormat="1" ht="15.75"/>
    <row r="100" s="267" customFormat="1" ht="15.75"/>
    <row r="101" s="267" customFormat="1" ht="15.75"/>
    <row r="102" s="267" customFormat="1" ht="15.75"/>
    <row r="103" s="267" customFormat="1" ht="15.75"/>
    <row r="104" s="267" customFormat="1" ht="15.75"/>
    <row r="105" s="267" customFormat="1" ht="15.75"/>
    <row r="106" s="267" customFormat="1" ht="15.75"/>
    <row r="107" s="267" customFormat="1" ht="15.75"/>
    <row r="108" s="267" customFormat="1" ht="15.75"/>
    <row r="109" s="267" customFormat="1" ht="15.75"/>
    <row r="110" s="267" customFormat="1" ht="15.75"/>
    <row r="111" s="267" customFormat="1" ht="15.75"/>
    <row r="112" s="267" customFormat="1" ht="15.75"/>
    <row r="113" s="267" customFormat="1" ht="15.75"/>
    <row r="114" s="267" customFormat="1" ht="15.75"/>
    <row r="115" s="267" customFormat="1" ht="15.75"/>
    <row r="116" s="267" customFormat="1" ht="15.75"/>
    <row r="117" s="267" customFormat="1" ht="15.75"/>
    <row r="118" s="267" customFormat="1" ht="15.75"/>
    <row r="119" s="267" customFormat="1" ht="15.75"/>
    <row r="120" s="267" customFormat="1" ht="15.75"/>
    <row r="121" s="267" customFormat="1" ht="15.75"/>
    <row r="122" s="267" customFormat="1" ht="15.75"/>
    <row r="123" s="267" customFormat="1" ht="15.75"/>
    <row r="124" s="267" customFormat="1" ht="15.75"/>
    <row r="125" s="267" customFormat="1" ht="15.75"/>
    <row r="126" s="267" customFormat="1" ht="15.75"/>
    <row r="127" s="267" customFormat="1" ht="15.75"/>
    <row r="128" s="267" customFormat="1" ht="15.75"/>
    <row r="129" s="267" customFormat="1" ht="15.75"/>
    <row r="130" s="267" customFormat="1" ht="15.75"/>
    <row r="131" s="267" customFormat="1" ht="15.75"/>
    <row r="132" s="267" customFormat="1" ht="15.75"/>
    <row r="133" s="267" customFormat="1" ht="15.75"/>
    <row r="134" s="267" customFormat="1" ht="15.75"/>
    <row r="135" s="267" customFormat="1" ht="15.75"/>
    <row r="136" s="267" customFormat="1" ht="15.75"/>
    <row r="137" s="267" customFormat="1" ht="15.75"/>
    <row r="138" s="267" customFormat="1" ht="15.75"/>
    <row r="139" s="267" customFormat="1" ht="15.75"/>
    <row r="140" s="267" customFormat="1" ht="15.75"/>
    <row r="141" s="267" customFormat="1" ht="15.75"/>
    <row r="142" s="267" customFormat="1" ht="15.75"/>
    <row r="143" s="267" customFormat="1" ht="15.75"/>
    <row r="144" s="267" customFormat="1" ht="15.75"/>
    <row r="145" s="267" customFormat="1" ht="15.75"/>
    <row r="146" s="267" customFormat="1" ht="15.75"/>
    <row r="147" s="267" customFormat="1" ht="15.75"/>
    <row r="148" s="267" customFormat="1" ht="15.75"/>
    <row r="149" s="267" customFormat="1" ht="15.75"/>
    <row r="150" s="267" customFormat="1" ht="15.75"/>
    <row r="151" s="267" customFormat="1" ht="15.75"/>
    <row r="152" s="267" customFormat="1" ht="15.75"/>
    <row r="153" s="267" customFormat="1" ht="15.75"/>
    <row r="154" s="267" customFormat="1" ht="15.75"/>
    <row r="155" s="267" customFormat="1" ht="15.75"/>
    <row r="156" s="267" customFormat="1" ht="15.75"/>
    <row r="157" s="267" customFormat="1" ht="15.75"/>
    <row r="158" s="267" customFormat="1" ht="15.75"/>
    <row r="159" s="267" customFormat="1" ht="15.75"/>
    <row r="160" s="267" customFormat="1" ht="15.75"/>
    <row r="161" s="267" customFormat="1" ht="15.75"/>
    <row r="162" s="267" customFormat="1" ht="15.75"/>
    <row r="163" s="267" customFormat="1" ht="15.75"/>
    <row r="164" s="267" customFormat="1" ht="15.75"/>
    <row r="165" s="267" customFormat="1" ht="15.75"/>
    <row r="166" s="267" customFormat="1" ht="15.75"/>
    <row r="167" s="267" customFormat="1" ht="15.75"/>
    <row r="168" s="267" customFormat="1" ht="15.75"/>
    <row r="169" s="267" customFormat="1" ht="15.75"/>
    <row r="170" s="267" customFormat="1" ht="15.75"/>
    <row r="171" s="267" customFormat="1" ht="15.75"/>
    <row r="172" s="267" customFormat="1" ht="15.75"/>
    <row r="173" s="267" customFormat="1" ht="15.75"/>
    <row r="174" s="267" customFormat="1" ht="15.75"/>
    <row r="175" s="267" customFormat="1" ht="15.75"/>
    <row r="176" s="267" customFormat="1" ht="15.75"/>
    <row r="177" s="267" customFormat="1" ht="15.75"/>
    <row r="178" s="267" customFormat="1" ht="15.75"/>
    <row r="179" s="267" customFormat="1" ht="15.75"/>
    <row r="180" s="267" customFormat="1" ht="15.75"/>
    <row r="181" s="267" customFormat="1" ht="15.75"/>
    <row r="182" s="267" customFormat="1" ht="15.75"/>
    <row r="183" s="267" customFormat="1" ht="15.75"/>
    <row r="184" s="267" customFormat="1" ht="15.75"/>
    <row r="185" s="267" customFormat="1" ht="15.75"/>
    <row r="186" s="267" customFormat="1" ht="15.75"/>
    <row r="187" s="267" customFormat="1" ht="15.75"/>
    <row r="188" s="267" customFormat="1" ht="15.75"/>
    <row r="189" s="267" customFormat="1" ht="15.75"/>
    <row r="190" s="267" customFormat="1" ht="15.75"/>
    <row r="191" s="267" customFormat="1" ht="15.75"/>
    <row r="192" s="267" customFormat="1" ht="15.75"/>
    <row r="193" s="267" customFormat="1" ht="15.75"/>
    <row r="194" s="267" customFormat="1" ht="15.75"/>
    <row r="195" s="267" customFormat="1" ht="15.75"/>
    <row r="196" s="267" customFormat="1" ht="15.75"/>
    <row r="197" s="267" customFormat="1" ht="15.75"/>
    <row r="198" s="267" customFormat="1" ht="15.75"/>
    <row r="199" s="267" customFormat="1" ht="15.75"/>
    <row r="200" s="267" customFormat="1" ht="15.75"/>
    <row r="201" s="267" customFormat="1" ht="15.75"/>
    <row r="202" s="267" customFormat="1" ht="15.75"/>
    <row r="203" s="267" customFormat="1" ht="15.75"/>
    <row r="204" s="267" customFormat="1" ht="15.75"/>
    <row r="205" s="267" customFormat="1" ht="15.75"/>
    <row r="206" s="267" customFormat="1" ht="15.75"/>
    <row r="207" s="267" customFormat="1" ht="15.75"/>
    <row r="208" s="267" customFormat="1" ht="15.75"/>
    <row r="209" s="267" customFormat="1" ht="15.75"/>
    <row r="210" s="267" customFormat="1" ht="15.75"/>
    <row r="211" s="267" customFormat="1" ht="15.75"/>
    <row r="212" s="267" customFormat="1" ht="15.75"/>
    <row r="213" s="267" customFormat="1" ht="15.75"/>
    <row r="214" s="267" customFormat="1" ht="15.75"/>
    <row r="215" s="267" customFormat="1" ht="15.75"/>
    <row r="216" s="267" customFormat="1" ht="15.75"/>
    <row r="217" s="267" customFormat="1" ht="15.75"/>
    <row r="218" s="267" customFormat="1" ht="15.75"/>
    <row r="219" s="267" customFormat="1" ht="15.75"/>
    <row r="220" s="267" customFormat="1" ht="15.75"/>
    <row r="221" s="267" customFormat="1" ht="15.75"/>
    <row r="222" s="267" customFormat="1" ht="15.75"/>
    <row r="223" s="267" customFormat="1" ht="15.75"/>
    <row r="224" s="267" customFormat="1" ht="15.75"/>
    <row r="225" s="267" customFormat="1" ht="15.75"/>
    <row r="226" s="267" customFormat="1" ht="15.75"/>
    <row r="227" s="267" customFormat="1" ht="15.75"/>
    <row r="228" s="267" customFormat="1" ht="15.75"/>
    <row r="229" s="267" customFormat="1" ht="15.75"/>
    <row r="230" s="267" customFormat="1" ht="15.75"/>
    <row r="231" s="267" customFormat="1" ht="15.75"/>
    <row r="232" s="267" customFormat="1" ht="15.75"/>
    <row r="233" s="267" customFormat="1" ht="15.75"/>
    <row r="234" s="267" customFormat="1" ht="15.75"/>
    <row r="235" s="267" customFormat="1" ht="15.75"/>
    <row r="236" s="267" customFormat="1" ht="15.75"/>
    <row r="237" s="267" customFormat="1" ht="15.75"/>
    <row r="238" s="267" customFormat="1" ht="15.75"/>
    <row r="239" s="267" customFormat="1" ht="15.75"/>
    <row r="240" s="267" customFormat="1" ht="15.75"/>
    <row r="241" s="267" customFormat="1" ht="15.75"/>
    <row r="242" s="267" customFormat="1" ht="15.75"/>
    <row r="243" s="267" customFormat="1" ht="15.75"/>
    <row r="244" s="267" customFormat="1" ht="15.75"/>
    <row r="245" s="267" customFormat="1" ht="15.75"/>
    <row r="246" s="267" customFormat="1" ht="15.75"/>
    <row r="247" s="267" customFormat="1" ht="15.75"/>
    <row r="248" s="267" customFormat="1" ht="15.75"/>
    <row r="249" s="267" customFormat="1" ht="15.75"/>
    <row r="250" s="267" customFormat="1" ht="15.75"/>
    <row r="251" s="267" customFormat="1" ht="15.75"/>
    <row r="252" s="267" customFormat="1" ht="15.75"/>
    <row r="253" s="267" customFormat="1" ht="15.75"/>
    <row r="254" s="267" customFormat="1" ht="15.75"/>
    <row r="255" s="267" customFormat="1" ht="15.75"/>
    <row r="256" s="267" customFormat="1" ht="15.75"/>
    <row r="257" s="267" customFormat="1" ht="15.75"/>
    <row r="258" s="267" customFormat="1" ht="15.75"/>
    <row r="259" s="267" customFormat="1" ht="15.75"/>
    <row r="260" s="267" customFormat="1" ht="15.75"/>
    <row r="261" s="267" customFormat="1" ht="15.75"/>
    <row r="262" s="267" customFormat="1" ht="15.75"/>
    <row r="263" s="267" customFormat="1" ht="15.75"/>
    <row r="264" s="267" customFormat="1" ht="15.75"/>
    <row r="265" s="267" customFormat="1" ht="15.75"/>
    <row r="266" s="267" customFormat="1" ht="15.75"/>
    <row r="267" s="267" customFormat="1" ht="15.75"/>
    <row r="268" s="267" customFormat="1" ht="15.75"/>
    <row r="269" s="267" customFormat="1" ht="15.75"/>
    <row r="270" s="267" customFormat="1" ht="15.75"/>
    <row r="271" s="267" customFormat="1" ht="15.75"/>
    <row r="272" s="267" customFormat="1" ht="15.75"/>
    <row r="273" s="267" customFormat="1" ht="15.75"/>
    <row r="274" s="267" customFormat="1" ht="15.75"/>
    <row r="275" s="267" customFormat="1" ht="15.75"/>
    <row r="276" s="267" customFormat="1" ht="15.75"/>
    <row r="277" s="267" customFormat="1" ht="15.75"/>
    <row r="278" s="267" customFormat="1" ht="15.75"/>
    <row r="279" s="267" customFormat="1" ht="15.75"/>
    <row r="280" s="267" customFormat="1" ht="15.75"/>
    <row r="281" s="267" customFormat="1" ht="15.75"/>
    <row r="282" s="267" customFormat="1" ht="15.75"/>
    <row r="283" s="267" customFormat="1" ht="15.75"/>
    <row r="284" s="267" customFormat="1" ht="15.75"/>
    <row r="285" s="267" customFormat="1" ht="15.75"/>
    <row r="286" s="267" customFormat="1" ht="15.75"/>
    <row r="287" s="267" customFormat="1" ht="15.75"/>
    <row r="288" s="267" customFormat="1" ht="15.75"/>
    <row r="289" s="267" customFormat="1" ht="15.75"/>
    <row r="290" s="267" customFormat="1" ht="15.75"/>
    <row r="291" s="267" customFormat="1" ht="15.75"/>
    <row r="292" s="267" customFormat="1" ht="15.75"/>
    <row r="293" s="267" customFormat="1" ht="15.75"/>
    <row r="294" s="267" customFormat="1" ht="15.75"/>
    <row r="295" s="267" customFormat="1" ht="15.75"/>
    <row r="296" s="267" customFormat="1" ht="15.75"/>
    <row r="297" s="267" customFormat="1" ht="15.75"/>
    <row r="298" s="267" customFormat="1" ht="15.75"/>
    <row r="299" s="267" customFormat="1" ht="15.75"/>
    <row r="300" s="267" customFormat="1" ht="15.75"/>
    <row r="301" s="267" customFormat="1" ht="15.75"/>
    <row r="302" s="267" customFormat="1" ht="15.75"/>
    <row r="303" s="267" customFormat="1" ht="15.75"/>
    <row r="304" s="267" customFormat="1" ht="15.75"/>
    <row r="305" s="267" customFormat="1" ht="15.75"/>
    <row r="306" s="267" customFormat="1" ht="15.75"/>
    <row r="307" s="267" customFormat="1" ht="15.75"/>
    <row r="308" s="267" customFormat="1" ht="15.75"/>
    <row r="309" s="267" customFormat="1" ht="15.75"/>
    <row r="310" s="267" customFormat="1" ht="15.75"/>
    <row r="311" s="267" customFormat="1" ht="15.75"/>
    <row r="312" s="267" customFormat="1" ht="15.75"/>
    <row r="313" s="267" customFormat="1" ht="15.75"/>
    <row r="314" s="267" customFormat="1" ht="15.75"/>
    <row r="315" s="267" customFormat="1" ht="15.75"/>
    <row r="316" s="267" customFormat="1" ht="15.75"/>
    <row r="317" s="267" customFormat="1" ht="15.75"/>
    <row r="318" s="267" customFormat="1" ht="15.75"/>
    <row r="319" s="267" customFormat="1" ht="15.75"/>
    <row r="320" s="267" customFormat="1" ht="15.75"/>
    <row r="321" s="267" customFormat="1" ht="15.75"/>
    <row r="322" s="267" customFormat="1" ht="15.75"/>
    <row r="323" s="267" customFormat="1" ht="15.75"/>
    <row r="324" s="267" customFormat="1" ht="15.75"/>
    <row r="325" s="267" customFormat="1" ht="15.75"/>
    <row r="326" s="267" customFormat="1" ht="15.75"/>
    <row r="327" s="267" customFormat="1" ht="15.75"/>
    <row r="328" s="267" customFormat="1" ht="15.75"/>
    <row r="329" s="267" customFormat="1" ht="15.75"/>
    <row r="330" s="267" customFormat="1" ht="15.75"/>
    <row r="331" s="267" customFormat="1" ht="15.75"/>
    <row r="332" s="267" customFormat="1" ht="15.75"/>
    <row r="333" s="267" customFormat="1" ht="15.75"/>
    <row r="334" s="267" customFormat="1" ht="15.75"/>
    <row r="335" s="267" customFormat="1" ht="15.75"/>
    <row r="336" s="267" customFormat="1" ht="15.75"/>
    <row r="337" s="267" customFormat="1" ht="15.75"/>
    <row r="338" s="267" customFormat="1" ht="15.75"/>
    <row r="339" s="267" customFormat="1" ht="15.75"/>
    <row r="340" s="267" customFormat="1" ht="15.75"/>
    <row r="341" s="267" customFormat="1" ht="15.75"/>
    <row r="342" s="267" customFormat="1" ht="15.75"/>
    <row r="343" s="267" customFormat="1" ht="15.75"/>
    <row r="344" s="267" customFormat="1" ht="15.75"/>
    <row r="345" s="267" customFormat="1" ht="15.75"/>
    <row r="346" s="267" customFormat="1" ht="15.75"/>
    <row r="347" s="267" customFormat="1" ht="15.75"/>
    <row r="348" s="267" customFormat="1" ht="15.75"/>
    <row r="349" s="267" customFormat="1" ht="15.75"/>
    <row r="350" s="267" customFormat="1" ht="15.75"/>
    <row r="351" s="267" customFormat="1" ht="15.75"/>
    <row r="352" s="267" customFormat="1" ht="15.75"/>
    <row r="353" s="267" customFormat="1" ht="15.75"/>
    <row r="354" s="267" customFormat="1" ht="15.75"/>
    <row r="355" s="267" customFormat="1" ht="15.75"/>
    <row r="356" s="267" customFormat="1" ht="15.75"/>
    <row r="357" s="267" customFormat="1" ht="15.75"/>
    <row r="358" s="267" customFormat="1" ht="15.75"/>
    <row r="359" s="267" customFormat="1" ht="15.75"/>
    <row r="360" s="267" customFormat="1" ht="15.75"/>
    <row r="361" s="267" customFormat="1" ht="15.75"/>
    <row r="362" s="267" customFormat="1" ht="15.75"/>
    <row r="363" s="267" customFormat="1" ht="15.75"/>
    <row r="364" s="267" customFormat="1" ht="15.75"/>
    <row r="365" s="267" customFormat="1" ht="15.75"/>
    <row r="366" s="267" customFormat="1" ht="15.75"/>
    <row r="367" s="267" customFormat="1" ht="15.75"/>
    <row r="368" s="267" customFormat="1" ht="15.75"/>
    <row r="369" s="267" customFormat="1" ht="15.75"/>
    <row r="370" s="267" customFormat="1" ht="15.75"/>
    <row r="371" s="267" customFormat="1" ht="15.75"/>
    <row r="372" s="267" customFormat="1" ht="15.75"/>
    <row r="373" s="267" customFormat="1" ht="15.75"/>
    <row r="374" s="267" customFormat="1" ht="15.75"/>
    <row r="375" s="267" customFormat="1" ht="15.75"/>
    <row r="376" s="267" customFormat="1" ht="15.75"/>
    <row r="377" s="267" customFormat="1" ht="15.75"/>
    <row r="378" s="267" customFormat="1" ht="15.75"/>
    <row r="379" s="267" customFormat="1" ht="15.75"/>
    <row r="380" s="267" customFormat="1" ht="15.75"/>
    <row r="381" s="267" customFormat="1" ht="15.75"/>
    <row r="382" s="267" customFormat="1" ht="15.75"/>
    <row r="383" s="267" customFormat="1" ht="15.75"/>
    <row r="384" s="267" customFormat="1" ht="15.75"/>
    <row r="385" s="267" customFormat="1" ht="15.75"/>
    <row r="386" s="267" customFormat="1" ht="15.75"/>
    <row r="387" s="267" customFormat="1" ht="15.75"/>
    <row r="388" s="267" customFormat="1" ht="15.75"/>
    <row r="389" s="267" customFormat="1" ht="15.75"/>
    <row r="390" s="267" customFormat="1" ht="15.75"/>
    <row r="391" s="267" customFormat="1" ht="15.75"/>
    <row r="392" s="267" customFormat="1" ht="15.75"/>
    <row r="393" s="267" customFormat="1" ht="15.75"/>
    <row r="394" s="267" customFormat="1" ht="15.75"/>
    <row r="395" s="267" customFormat="1" ht="15.75"/>
    <row r="396" s="267" customFormat="1" ht="15.75"/>
    <row r="397" s="267" customFormat="1" ht="15.75"/>
    <row r="398" s="267" customFormat="1" ht="15.75"/>
    <row r="399" s="267" customFormat="1" ht="15.75"/>
    <row r="400" s="267" customFormat="1" ht="15.75"/>
    <row r="401" s="267" customFormat="1" ht="15.75"/>
    <row r="402" s="267" customFormat="1" ht="15.75"/>
    <row r="403" s="267" customFormat="1" ht="15.75"/>
    <row r="404" s="267" customFormat="1" ht="15.75"/>
    <row r="405" s="267" customFormat="1" ht="15.75"/>
    <row r="406" s="267" customFormat="1" ht="15.75"/>
    <row r="407" s="267" customFormat="1" ht="15.75"/>
    <row r="408" s="267" customFormat="1" ht="15.75"/>
    <row r="409" s="267" customFormat="1" ht="15.75"/>
    <row r="410" s="267" customFormat="1" ht="15.75"/>
    <row r="411" s="267" customFormat="1" ht="15.75"/>
    <row r="412" s="267" customFormat="1" ht="15.75"/>
    <row r="413" s="267" customFormat="1" ht="15.75"/>
    <row r="414" s="267" customFormat="1" ht="15.75"/>
    <row r="415" s="267" customFormat="1" ht="15.75"/>
    <row r="416" s="267" customFormat="1" ht="15.75"/>
    <row r="417" s="267" customFormat="1" ht="15.75"/>
    <row r="418" s="267" customFormat="1" ht="15.75"/>
    <row r="419" s="267" customFormat="1" ht="15.75"/>
    <row r="420" s="267" customFormat="1" ht="15.75"/>
    <row r="421" s="267" customFormat="1" ht="15.75"/>
    <row r="422" s="267" customFormat="1" ht="15.75"/>
    <row r="423" s="267" customFormat="1" ht="15.75"/>
    <row r="424" s="267" customFormat="1" ht="15.75"/>
    <row r="425" s="267" customFormat="1" ht="15.75"/>
    <row r="426" s="267" customFormat="1" ht="15.75"/>
    <row r="427" s="267" customFormat="1" ht="15.75"/>
    <row r="428" s="267" customFormat="1" ht="15.75"/>
    <row r="429" s="267" customFormat="1" ht="15.75"/>
    <row r="430" s="267" customFormat="1" ht="15.75"/>
    <row r="431" s="267" customFormat="1" ht="15.75"/>
    <row r="432" s="267" customFormat="1" ht="15.75"/>
  </sheetData>
  <mergeCells count="2">
    <mergeCell ref="A1:AK1"/>
    <mergeCell ref="A32:B32"/>
  </mergeCells>
  <hyperlinks>
    <hyperlink ref="K7" r:id="rId1" display="http://64.4.18.250/cgi-bin/linkrd?_lang=EN&amp;lah=7e42c525b425494d0f0c3657ab5e30bd&amp;lat=1076388329&amp;hm___action=http%3a%2f%2fipm%2encsu%2eedu%2fvegetables%2fCommercialVegetables%2f"/>
  </hyperlinks>
  <printOptions headings="1" horizontalCentered="1" verticalCentered="1"/>
  <pageMargins left="0.2" right="0.2" top="0.75" bottom="0.2" header="0.5" footer="0.5"/>
  <pageSetup fitToHeight="1" fitToWidth="1" horizontalDpi="300" verticalDpi="300" orientation="landscape" scale="58" r:id="rId2"/>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O27"/>
  <sheetViews>
    <sheetView zoomScale="50" zoomScaleNormal="50" workbookViewId="0" topLeftCell="A1">
      <pane xSplit="2" ySplit="8" topLeftCell="C14" activePane="bottomRight" state="frozen"/>
      <selection pane="topLeft" activeCell="A1" sqref="A1"/>
      <selection pane="topRight" activeCell="C1" sqref="C1"/>
      <selection pane="bottomLeft" activeCell="A12" sqref="A12"/>
      <selection pane="bottomRight" activeCell="O30" sqref="O30"/>
    </sheetView>
  </sheetViews>
  <sheetFormatPr defaultColWidth="9.140625" defaultRowHeight="12.75"/>
  <cols>
    <col min="1" max="1" width="7.421875" style="0" customWidth="1"/>
    <col min="2" max="2" width="12.421875" style="0" customWidth="1"/>
    <col min="3" max="3" width="12.140625" style="0" bestFit="1" customWidth="1"/>
    <col min="4" max="4" width="13.57421875" style="0" customWidth="1"/>
    <col min="5" max="5" width="12.140625" style="0" bestFit="1" customWidth="1"/>
    <col min="6" max="6" width="10.421875" style="0" bestFit="1" customWidth="1"/>
    <col min="7" max="7" width="11.57421875" style="0" bestFit="1" customWidth="1"/>
    <col min="8" max="8" width="10.421875" style="0" bestFit="1" customWidth="1"/>
    <col min="9" max="9" width="11.57421875" style="0" bestFit="1" customWidth="1"/>
    <col min="10" max="10" width="10.140625" style="0" customWidth="1"/>
    <col min="11" max="13" width="10.421875" style="0" bestFit="1" customWidth="1"/>
    <col min="14" max="15" width="11.57421875" style="0" bestFit="1" customWidth="1"/>
    <col min="16" max="16" width="10.421875" style="0" bestFit="1" customWidth="1"/>
    <col min="17" max="17" width="11.57421875" style="0" bestFit="1" customWidth="1"/>
    <col min="18" max="20" width="10.421875" style="0" bestFit="1" customWidth="1"/>
    <col min="21" max="22" width="11.57421875" style="0" bestFit="1" customWidth="1"/>
    <col min="23" max="23" width="12.140625" style="0" bestFit="1" customWidth="1"/>
    <col min="24" max="24" width="11.57421875" style="0" bestFit="1" customWidth="1"/>
    <col min="25" max="27" width="10.421875" style="0" bestFit="1" customWidth="1"/>
    <col min="28" max="29" width="11.57421875" style="0" bestFit="1" customWidth="1"/>
    <col min="30" max="32" width="10.421875" style="0" bestFit="1" customWidth="1"/>
    <col min="33" max="33" width="12.140625" style="0" bestFit="1" customWidth="1"/>
    <col min="34" max="36" width="11.57421875" style="0" bestFit="1" customWidth="1"/>
    <col min="37" max="37" width="17.57421875" style="0" bestFit="1" customWidth="1"/>
    <col min="38" max="38" width="10.421875" style="0" customWidth="1"/>
  </cols>
  <sheetData>
    <row r="1" spans="1:38" s="4" customFormat="1" ht="23.25">
      <c r="A1" s="224" t="s">
        <v>138</v>
      </c>
      <c r="B1" s="223"/>
      <c r="C1" s="223"/>
      <c r="D1" s="223"/>
      <c r="E1" s="223"/>
      <c r="F1" s="223"/>
      <c r="G1" s="223"/>
      <c r="H1" s="223"/>
      <c r="I1" s="223"/>
      <c r="J1" s="223"/>
      <c r="K1" s="223"/>
      <c r="L1" s="223"/>
      <c r="M1" s="223"/>
      <c r="N1" s="223"/>
      <c r="O1" s="223"/>
      <c r="P1" s="223"/>
      <c r="Q1" s="223"/>
      <c r="R1" s="223"/>
      <c r="S1" s="223"/>
      <c r="T1" s="223"/>
      <c r="U1" s="223"/>
      <c r="V1" s="223"/>
      <c r="W1" s="223"/>
      <c r="X1" s="223"/>
      <c r="Y1" s="223"/>
      <c r="Z1" s="11"/>
      <c r="AA1" s="11"/>
      <c r="AB1" s="11"/>
      <c r="AC1" s="11"/>
      <c r="AD1" s="11"/>
      <c r="AE1" s="11"/>
      <c r="AF1" s="11"/>
      <c r="AG1" s="11"/>
      <c r="AH1" s="11"/>
      <c r="AI1" s="11"/>
      <c r="AJ1" s="11"/>
      <c r="AK1" s="11"/>
      <c r="AL1" s="11"/>
    </row>
    <row r="2" spans="1:38" s="4" customFormat="1" ht="18">
      <c r="A2" s="34" t="s">
        <v>136</v>
      </c>
      <c r="B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row>
    <row r="3" spans="1:38" s="4" customFormat="1" ht="18">
      <c r="A3" s="34"/>
      <c r="B3" s="70"/>
      <c r="C3" s="34"/>
      <c r="D3" s="34"/>
      <c r="E3" s="34"/>
      <c r="F3" s="34"/>
      <c r="G3" s="34"/>
      <c r="H3" s="34"/>
      <c r="I3" s="34"/>
      <c r="J3" s="34"/>
      <c r="K3" s="34"/>
      <c r="L3" s="70"/>
      <c r="M3" s="70"/>
      <c r="N3" s="34"/>
      <c r="O3" s="34"/>
      <c r="P3" s="70"/>
      <c r="Q3" s="70"/>
      <c r="R3" s="70"/>
      <c r="S3" s="70"/>
      <c r="T3" s="70"/>
      <c r="U3" s="70"/>
      <c r="V3" s="70"/>
      <c r="W3" s="70"/>
      <c r="X3" s="70"/>
      <c r="Y3" s="70"/>
      <c r="Z3" s="70"/>
      <c r="AA3" s="70"/>
      <c r="AB3" s="70"/>
      <c r="AC3" s="70"/>
      <c r="AD3" s="70"/>
      <c r="AE3" s="70"/>
      <c r="AF3" s="70"/>
      <c r="AG3" s="70"/>
      <c r="AH3" s="70"/>
      <c r="AI3" s="70"/>
      <c r="AJ3" s="70"/>
      <c r="AK3" s="70"/>
      <c r="AL3" s="70"/>
    </row>
    <row r="4" spans="1:38" s="4" customFormat="1" ht="18">
      <c r="A4" s="70"/>
      <c r="B4" s="70"/>
      <c r="C4" s="67"/>
      <c r="D4" s="71" t="s">
        <v>95</v>
      </c>
      <c r="E4" s="34"/>
      <c r="F4" s="34"/>
      <c r="G4" s="34"/>
      <c r="H4" s="34"/>
      <c r="I4" s="69"/>
      <c r="J4" s="14" t="s">
        <v>96</v>
      </c>
      <c r="L4" s="70"/>
      <c r="M4" s="70"/>
      <c r="N4" s="70"/>
      <c r="O4" s="34"/>
      <c r="P4" s="34"/>
      <c r="Q4" s="34"/>
      <c r="R4" s="70"/>
      <c r="S4" s="70"/>
      <c r="T4" s="70"/>
      <c r="U4" s="70"/>
      <c r="V4" s="70"/>
      <c r="W4" s="70"/>
      <c r="X4" s="70"/>
      <c r="Y4" s="70"/>
      <c r="Z4" s="70"/>
      <c r="AA4" s="70"/>
      <c r="AB4" s="70"/>
      <c r="AC4" s="70"/>
      <c r="AD4" s="70"/>
      <c r="AE4" s="70"/>
      <c r="AF4" s="70"/>
      <c r="AG4" s="70"/>
      <c r="AH4" s="70"/>
      <c r="AI4" s="70"/>
      <c r="AJ4" s="70"/>
      <c r="AK4" s="70"/>
      <c r="AL4" s="70"/>
    </row>
    <row r="5" spans="1:38" s="64" customFormat="1" ht="15">
      <c r="A5" s="73"/>
      <c r="B5" s="70"/>
      <c r="C5" s="70"/>
      <c r="D5" s="70"/>
      <c r="E5" s="70"/>
      <c r="F5" s="70"/>
      <c r="G5" s="74"/>
      <c r="H5" s="75"/>
      <c r="I5" s="70"/>
      <c r="J5" s="70"/>
      <c r="K5" s="70"/>
      <c r="M5" s="70"/>
      <c r="N5" s="70"/>
      <c r="O5" s="70"/>
      <c r="P5" s="70"/>
      <c r="Q5" s="70"/>
      <c r="R5" s="70"/>
      <c r="S5" s="70"/>
      <c r="T5" s="70"/>
      <c r="U5" s="70"/>
      <c r="V5" s="70"/>
      <c r="W5" s="70"/>
      <c r="X5" s="70"/>
      <c r="Y5" s="70"/>
      <c r="Z5" s="70"/>
      <c r="AA5" s="70"/>
      <c r="AB5" s="70"/>
      <c r="AC5" s="70"/>
      <c r="AD5" s="70"/>
      <c r="AE5" s="70"/>
      <c r="AF5" s="70"/>
      <c r="AG5" s="70"/>
      <c r="AH5" s="70"/>
      <c r="AI5" s="70"/>
      <c r="AJ5" s="70"/>
      <c r="AK5" s="70"/>
      <c r="AL5" s="70"/>
    </row>
    <row r="6" spans="1:38" s="4" customFormat="1" ht="18">
      <c r="A6" s="34" t="s">
        <v>94</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row>
    <row r="7" spans="1:38" s="4" customFormat="1" ht="15.75" thickBot="1">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row>
    <row r="8" spans="1:38" s="6" customFormat="1" ht="139.5" customHeight="1" thickBot="1" thickTop="1">
      <c r="A8" s="93" t="s">
        <v>130</v>
      </c>
      <c r="B8" s="94" t="s">
        <v>129</v>
      </c>
      <c r="C8" s="94" t="s">
        <v>0</v>
      </c>
      <c r="D8" s="94" t="s">
        <v>25</v>
      </c>
      <c r="E8" s="94" t="s">
        <v>17</v>
      </c>
      <c r="F8" s="94" t="s">
        <v>5</v>
      </c>
      <c r="G8" s="94" t="s">
        <v>8</v>
      </c>
      <c r="H8" s="94" t="s">
        <v>1</v>
      </c>
      <c r="I8" s="94" t="s">
        <v>6</v>
      </c>
      <c r="J8" s="94" t="s">
        <v>7</v>
      </c>
      <c r="K8" s="94" t="s">
        <v>11</v>
      </c>
      <c r="L8" s="94" t="s">
        <v>15</v>
      </c>
      <c r="M8" s="94" t="s">
        <v>9</v>
      </c>
      <c r="N8" s="95" t="s">
        <v>10</v>
      </c>
      <c r="O8" s="95" t="s">
        <v>27</v>
      </c>
      <c r="P8" s="94" t="s">
        <v>39</v>
      </c>
      <c r="Q8" s="94" t="s">
        <v>26</v>
      </c>
      <c r="R8" s="94" t="s">
        <v>14</v>
      </c>
      <c r="S8" s="94" t="s">
        <v>13</v>
      </c>
      <c r="T8" s="94" t="s">
        <v>12</v>
      </c>
      <c r="U8" s="94" t="s">
        <v>16</v>
      </c>
      <c r="V8" s="94" t="s">
        <v>125</v>
      </c>
      <c r="W8" s="94" t="s">
        <v>30</v>
      </c>
      <c r="X8" s="94" t="s">
        <v>31</v>
      </c>
      <c r="Y8" s="94" t="s">
        <v>32</v>
      </c>
      <c r="Z8" s="94" t="s">
        <v>28</v>
      </c>
      <c r="AA8" s="94" t="s">
        <v>29</v>
      </c>
      <c r="AB8" s="94" t="s">
        <v>33</v>
      </c>
      <c r="AC8" s="95" t="s">
        <v>4</v>
      </c>
      <c r="AD8" s="94" t="s">
        <v>3</v>
      </c>
      <c r="AE8" s="94" t="s">
        <v>40</v>
      </c>
      <c r="AF8" s="94" t="s">
        <v>2</v>
      </c>
      <c r="AG8" s="94" t="s">
        <v>35</v>
      </c>
      <c r="AH8" s="96" t="s">
        <v>36</v>
      </c>
      <c r="AI8" s="94" t="s">
        <v>37</v>
      </c>
      <c r="AJ8" s="94" t="s">
        <v>38</v>
      </c>
      <c r="AK8" s="273" t="s">
        <v>100</v>
      </c>
      <c r="AL8" s="76"/>
    </row>
    <row r="9" spans="1:38" s="4" customFormat="1" ht="18.75" thickTop="1">
      <c r="A9" s="290">
        <v>19</v>
      </c>
      <c r="B9" s="104">
        <v>37751</v>
      </c>
      <c r="C9" s="87">
        <v>1</v>
      </c>
      <c r="D9" s="88">
        <v>1</v>
      </c>
      <c r="E9" s="88">
        <v>1</v>
      </c>
      <c r="F9" s="88">
        <v>1</v>
      </c>
      <c r="G9" s="88">
        <v>1</v>
      </c>
      <c r="H9" s="88">
        <v>1</v>
      </c>
      <c r="I9" s="88">
        <v>1</v>
      </c>
      <c r="J9" s="88">
        <v>1</v>
      </c>
      <c r="K9" s="88">
        <v>1</v>
      </c>
      <c r="L9" s="88">
        <v>1</v>
      </c>
      <c r="M9" s="88">
        <v>1</v>
      </c>
      <c r="N9" s="88">
        <v>1</v>
      </c>
      <c r="O9" s="88">
        <v>1</v>
      </c>
      <c r="P9" s="88">
        <v>1</v>
      </c>
      <c r="Q9" s="88">
        <v>1</v>
      </c>
      <c r="R9" s="88">
        <v>1</v>
      </c>
      <c r="S9" s="89">
        <v>0</v>
      </c>
      <c r="T9" s="89">
        <v>0</v>
      </c>
      <c r="U9" s="89">
        <v>0</v>
      </c>
      <c r="V9" s="89">
        <v>0</v>
      </c>
      <c r="W9" s="89">
        <v>0</v>
      </c>
      <c r="X9" s="89">
        <v>0</v>
      </c>
      <c r="Y9" s="89">
        <v>0</v>
      </c>
      <c r="Z9" s="89">
        <v>0</v>
      </c>
      <c r="AA9" s="89">
        <v>0</v>
      </c>
      <c r="AB9" s="89">
        <v>0</v>
      </c>
      <c r="AC9" s="89">
        <v>0</v>
      </c>
      <c r="AD9" s="89">
        <v>0</v>
      </c>
      <c r="AE9" s="89">
        <v>0</v>
      </c>
      <c r="AF9" s="89">
        <v>0</v>
      </c>
      <c r="AG9" s="89">
        <v>0</v>
      </c>
      <c r="AH9" s="89">
        <v>0</v>
      </c>
      <c r="AI9" s="89">
        <v>0</v>
      </c>
      <c r="AJ9" s="318">
        <v>0</v>
      </c>
      <c r="AK9" s="321">
        <f aca="true" t="shared" si="0" ref="AK9:AK23">C9*C$25+D9*D$25+E9*E$25+F9*F$25+G9*G$25+H9*H$25+I9*I$25+J9*J$25+K9*K$25+L9*L$25+M9*M$25+N9*N$25+O9*O$25+P9*P$25+Q9*Q$25+R9*R$25+S9*S$25+T9*T$25+U9*U$25+V9*V$25+W9*W$25+X9*X$25+Z9*Z$25+AA9*AA$25+Y9*Y$25+AB9*AB$25+AC9*AC$25+AD9*AD$25+AE9*AE$25+AF9*AF$25+AG9*AG$25+AH9*AH$25+AI9*AI$25+AJ9*AJ$25</f>
        <v>22</v>
      </c>
      <c r="AL9" s="8"/>
    </row>
    <row r="10" spans="1:38" s="4" customFormat="1" ht="18">
      <c r="A10" s="20">
        <v>20</v>
      </c>
      <c r="B10" s="21">
        <v>37758</v>
      </c>
      <c r="C10" s="90">
        <v>1</v>
      </c>
      <c r="D10" s="91">
        <v>1</v>
      </c>
      <c r="E10" s="91">
        <v>1</v>
      </c>
      <c r="F10" s="91">
        <v>1</v>
      </c>
      <c r="G10" s="91">
        <v>1</v>
      </c>
      <c r="H10" s="91">
        <v>1</v>
      </c>
      <c r="I10" s="91">
        <v>1</v>
      </c>
      <c r="J10" s="91">
        <v>1</v>
      </c>
      <c r="K10" s="91">
        <v>1</v>
      </c>
      <c r="L10" s="91">
        <v>1</v>
      </c>
      <c r="M10" s="91">
        <v>1</v>
      </c>
      <c r="N10" s="91">
        <v>1</v>
      </c>
      <c r="O10" s="91">
        <v>1</v>
      </c>
      <c r="P10" s="91">
        <v>1</v>
      </c>
      <c r="Q10" s="91">
        <v>1</v>
      </c>
      <c r="R10" s="91">
        <v>1</v>
      </c>
      <c r="S10" s="91">
        <v>1</v>
      </c>
      <c r="T10" s="24">
        <v>0</v>
      </c>
      <c r="U10" s="24">
        <v>0</v>
      </c>
      <c r="V10" s="24">
        <v>0</v>
      </c>
      <c r="W10" s="24">
        <v>0</v>
      </c>
      <c r="X10" s="24">
        <v>0</v>
      </c>
      <c r="Y10" s="24">
        <v>0</v>
      </c>
      <c r="Z10" s="24">
        <v>0</v>
      </c>
      <c r="AA10" s="24">
        <v>0</v>
      </c>
      <c r="AB10" s="24">
        <v>0</v>
      </c>
      <c r="AC10" s="24">
        <v>0</v>
      </c>
      <c r="AD10" s="24">
        <v>0</v>
      </c>
      <c r="AE10" s="24">
        <v>0</v>
      </c>
      <c r="AF10" s="24">
        <v>0</v>
      </c>
      <c r="AG10" s="24">
        <v>0</v>
      </c>
      <c r="AH10" s="24">
        <v>0</v>
      </c>
      <c r="AI10" s="24">
        <v>0</v>
      </c>
      <c r="AJ10" s="25">
        <v>0</v>
      </c>
      <c r="AK10" s="322">
        <f t="shared" si="0"/>
        <v>23.5</v>
      </c>
      <c r="AL10" s="8"/>
    </row>
    <row r="11" spans="1:38" s="4" customFormat="1" ht="18">
      <c r="A11" s="20">
        <v>21</v>
      </c>
      <c r="B11" s="21">
        <v>37765</v>
      </c>
      <c r="C11" s="90">
        <v>1</v>
      </c>
      <c r="D11" s="91">
        <v>1</v>
      </c>
      <c r="E11" s="91">
        <v>1</v>
      </c>
      <c r="F11" s="91">
        <v>1</v>
      </c>
      <c r="G11" s="91">
        <v>1</v>
      </c>
      <c r="H11" s="91">
        <v>1</v>
      </c>
      <c r="I11" s="91">
        <v>1</v>
      </c>
      <c r="J11" s="91">
        <v>1</v>
      </c>
      <c r="K11" s="91">
        <v>1</v>
      </c>
      <c r="L11" s="91">
        <v>1</v>
      </c>
      <c r="M11" s="91">
        <v>1</v>
      </c>
      <c r="N11" s="91">
        <v>1</v>
      </c>
      <c r="O11" s="91">
        <v>1</v>
      </c>
      <c r="P11" s="91">
        <v>1</v>
      </c>
      <c r="Q11" s="91">
        <v>1</v>
      </c>
      <c r="R11" s="91">
        <v>1</v>
      </c>
      <c r="S11" s="91">
        <v>1</v>
      </c>
      <c r="T11" s="91">
        <v>1</v>
      </c>
      <c r="U11" s="91">
        <v>1</v>
      </c>
      <c r="V11" s="24">
        <v>0</v>
      </c>
      <c r="W11" s="24">
        <v>0</v>
      </c>
      <c r="X11" s="24">
        <v>0</v>
      </c>
      <c r="Y11" s="24">
        <v>0</v>
      </c>
      <c r="Z11" s="24">
        <v>0</v>
      </c>
      <c r="AA11" s="24">
        <v>0</v>
      </c>
      <c r="AB11" s="24">
        <v>0</v>
      </c>
      <c r="AC11" s="24">
        <v>0</v>
      </c>
      <c r="AD11" s="24">
        <v>0</v>
      </c>
      <c r="AE11" s="24">
        <v>0</v>
      </c>
      <c r="AF11" s="24">
        <v>0</v>
      </c>
      <c r="AG11" s="24">
        <v>0</v>
      </c>
      <c r="AH11" s="24">
        <v>0</v>
      </c>
      <c r="AI11" s="24">
        <v>0</v>
      </c>
      <c r="AJ11" s="25">
        <v>0</v>
      </c>
      <c r="AK11" s="322">
        <f t="shared" si="0"/>
        <v>26</v>
      </c>
      <c r="AL11" s="8"/>
    </row>
    <row r="12" spans="1:38" s="4" customFormat="1" ht="18">
      <c r="A12" s="20">
        <v>22</v>
      </c>
      <c r="B12" s="21">
        <v>37772</v>
      </c>
      <c r="C12" s="90">
        <v>1</v>
      </c>
      <c r="D12" s="91">
        <v>1</v>
      </c>
      <c r="E12" s="91">
        <v>1</v>
      </c>
      <c r="F12" s="91">
        <v>1</v>
      </c>
      <c r="G12" s="91">
        <v>1</v>
      </c>
      <c r="H12" s="91">
        <v>1</v>
      </c>
      <c r="I12" s="91">
        <v>1</v>
      </c>
      <c r="J12" s="91">
        <v>1</v>
      </c>
      <c r="K12" s="91">
        <v>1</v>
      </c>
      <c r="L12" s="91">
        <v>1</v>
      </c>
      <c r="M12" s="91">
        <v>1</v>
      </c>
      <c r="N12" s="91">
        <v>1</v>
      </c>
      <c r="O12" s="91">
        <v>1</v>
      </c>
      <c r="P12" s="91">
        <v>1</v>
      </c>
      <c r="Q12" s="91">
        <v>1</v>
      </c>
      <c r="R12" s="91">
        <v>1</v>
      </c>
      <c r="S12" s="91">
        <v>1</v>
      </c>
      <c r="T12" s="91">
        <v>1</v>
      </c>
      <c r="U12" s="91">
        <v>1</v>
      </c>
      <c r="V12" s="24">
        <v>0</v>
      </c>
      <c r="W12" s="24">
        <v>0</v>
      </c>
      <c r="X12" s="24">
        <v>0</v>
      </c>
      <c r="Y12" s="24">
        <v>0</v>
      </c>
      <c r="Z12" s="24">
        <v>0</v>
      </c>
      <c r="AA12" s="24">
        <v>0</v>
      </c>
      <c r="AB12" s="24">
        <v>0</v>
      </c>
      <c r="AC12" s="24">
        <v>0</v>
      </c>
      <c r="AD12" s="24">
        <v>0</v>
      </c>
      <c r="AE12" s="24">
        <v>0</v>
      </c>
      <c r="AF12" s="24">
        <v>0</v>
      </c>
      <c r="AG12" s="24">
        <v>0</v>
      </c>
      <c r="AH12" s="24">
        <v>0</v>
      </c>
      <c r="AI12" s="24">
        <v>0</v>
      </c>
      <c r="AJ12" s="25">
        <v>0</v>
      </c>
      <c r="AK12" s="322">
        <f t="shared" si="0"/>
        <v>26</v>
      </c>
      <c r="AL12" s="8"/>
    </row>
    <row r="13" spans="1:38" s="4" customFormat="1" ht="18">
      <c r="A13" s="20">
        <v>23</v>
      </c>
      <c r="B13" s="21">
        <v>37779</v>
      </c>
      <c r="C13" s="90">
        <v>1</v>
      </c>
      <c r="D13" s="91">
        <v>1</v>
      </c>
      <c r="E13" s="91">
        <v>1</v>
      </c>
      <c r="F13" s="91">
        <v>1</v>
      </c>
      <c r="G13" s="91">
        <v>1</v>
      </c>
      <c r="H13" s="91">
        <v>1</v>
      </c>
      <c r="I13" s="91">
        <v>1</v>
      </c>
      <c r="J13" s="91">
        <v>1</v>
      </c>
      <c r="K13" s="91">
        <v>1</v>
      </c>
      <c r="L13" s="91">
        <v>1</v>
      </c>
      <c r="M13" s="91">
        <v>1</v>
      </c>
      <c r="N13" s="91">
        <v>1</v>
      </c>
      <c r="O13" s="91">
        <v>1</v>
      </c>
      <c r="P13" s="91">
        <v>1</v>
      </c>
      <c r="Q13" s="91">
        <v>1</v>
      </c>
      <c r="R13" s="91">
        <v>1</v>
      </c>
      <c r="S13" s="91">
        <v>1</v>
      </c>
      <c r="T13" s="91">
        <v>1</v>
      </c>
      <c r="U13" s="91">
        <v>1</v>
      </c>
      <c r="V13" s="24">
        <v>0</v>
      </c>
      <c r="W13" s="24">
        <v>0</v>
      </c>
      <c r="X13" s="24">
        <v>0</v>
      </c>
      <c r="Y13" s="24">
        <v>0</v>
      </c>
      <c r="Z13" s="24">
        <v>0</v>
      </c>
      <c r="AA13" s="24">
        <v>0</v>
      </c>
      <c r="AB13" s="24">
        <v>0</v>
      </c>
      <c r="AC13" s="24">
        <v>0</v>
      </c>
      <c r="AD13" s="24">
        <v>0</v>
      </c>
      <c r="AE13" s="24">
        <v>0</v>
      </c>
      <c r="AF13" s="24">
        <v>0</v>
      </c>
      <c r="AG13" s="24">
        <v>0</v>
      </c>
      <c r="AH13" s="24">
        <v>0</v>
      </c>
      <c r="AI13" s="24">
        <v>0</v>
      </c>
      <c r="AJ13" s="25">
        <v>0</v>
      </c>
      <c r="AK13" s="322">
        <f t="shared" si="0"/>
        <v>26</v>
      </c>
      <c r="AL13" s="8"/>
    </row>
    <row r="14" spans="1:38" s="4" customFormat="1" ht="18">
      <c r="A14" s="20">
        <v>24</v>
      </c>
      <c r="B14" s="21">
        <v>37786</v>
      </c>
      <c r="C14" s="90">
        <v>1</v>
      </c>
      <c r="D14" s="91">
        <v>1</v>
      </c>
      <c r="E14" s="91">
        <v>1</v>
      </c>
      <c r="F14" s="91">
        <v>1</v>
      </c>
      <c r="G14" s="91">
        <v>1</v>
      </c>
      <c r="H14" s="91">
        <v>1</v>
      </c>
      <c r="I14" s="91">
        <v>1</v>
      </c>
      <c r="J14" s="91">
        <v>1</v>
      </c>
      <c r="K14" s="91">
        <v>1</v>
      </c>
      <c r="L14" s="91">
        <v>1</v>
      </c>
      <c r="M14" s="91">
        <v>1</v>
      </c>
      <c r="N14" s="91">
        <v>1</v>
      </c>
      <c r="O14" s="91">
        <v>1</v>
      </c>
      <c r="P14" s="91">
        <v>1</v>
      </c>
      <c r="Q14" s="24">
        <v>0</v>
      </c>
      <c r="R14" s="24">
        <v>0</v>
      </c>
      <c r="S14" s="91">
        <v>1</v>
      </c>
      <c r="T14" s="91">
        <v>1</v>
      </c>
      <c r="U14" s="91">
        <v>1</v>
      </c>
      <c r="V14" s="91">
        <v>1</v>
      </c>
      <c r="W14" s="91">
        <v>1</v>
      </c>
      <c r="X14" s="91">
        <v>1</v>
      </c>
      <c r="Y14" s="24">
        <v>0</v>
      </c>
      <c r="Z14" s="24">
        <v>0</v>
      </c>
      <c r="AA14" s="24">
        <v>0</v>
      </c>
      <c r="AB14" s="24">
        <v>0</v>
      </c>
      <c r="AC14" s="24">
        <v>0</v>
      </c>
      <c r="AD14" s="24">
        <v>0</v>
      </c>
      <c r="AE14" s="24">
        <v>0</v>
      </c>
      <c r="AF14" s="24">
        <v>0</v>
      </c>
      <c r="AG14" s="24">
        <v>0</v>
      </c>
      <c r="AH14" s="24">
        <v>0</v>
      </c>
      <c r="AI14" s="24">
        <v>0</v>
      </c>
      <c r="AJ14" s="25">
        <v>0</v>
      </c>
      <c r="AK14" s="322">
        <f t="shared" si="0"/>
        <v>27</v>
      </c>
      <c r="AL14" s="8"/>
    </row>
    <row r="15" spans="1:38" s="4" customFormat="1" ht="18">
      <c r="A15" s="20">
        <v>25</v>
      </c>
      <c r="B15" s="21">
        <v>37793</v>
      </c>
      <c r="C15" s="90">
        <v>1</v>
      </c>
      <c r="D15" s="91">
        <v>1</v>
      </c>
      <c r="E15" s="91">
        <v>1</v>
      </c>
      <c r="F15" s="91">
        <v>1</v>
      </c>
      <c r="G15" s="91">
        <v>1</v>
      </c>
      <c r="H15" s="91">
        <v>1</v>
      </c>
      <c r="I15" s="91">
        <v>1</v>
      </c>
      <c r="J15" s="91">
        <v>1</v>
      </c>
      <c r="K15" s="91">
        <v>1</v>
      </c>
      <c r="L15" s="91">
        <v>1</v>
      </c>
      <c r="M15" s="91">
        <v>1</v>
      </c>
      <c r="N15" s="24">
        <v>0</v>
      </c>
      <c r="O15" s="24">
        <v>0</v>
      </c>
      <c r="P15" s="24">
        <v>0</v>
      </c>
      <c r="Q15" s="24">
        <v>0</v>
      </c>
      <c r="R15" s="24">
        <v>0</v>
      </c>
      <c r="S15" s="91">
        <v>1</v>
      </c>
      <c r="T15" s="91">
        <v>1</v>
      </c>
      <c r="U15" s="91">
        <v>1</v>
      </c>
      <c r="V15" s="91">
        <v>1</v>
      </c>
      <c r="W15" s="91">
        <v>1</v>
      </c>
      <c r="X15" s="91">
        <v>1</v>
      </c>
      <c r="Y15" s="91">
        <v>1</v>
      </c>
      <c r="Z15" s="24">
        <v>0</v>
      </c>
      <c r="AA15" s="24">
        <v>0</v>
      </c>
      <c r="AB15" s="24">
        <v>0</v>
      </c>
      <c r="AC15" s="24">
        <v>0</v>
      </c>
      <c r="AD15" s="24">
        <v>0</v>
      </c>
      <c r="AE15" s="24">
        <v>0</v>
      </c>
      <c r="AF15" s="24">
        <v>0</v>
      </c>
      <c r="AG15" s="24">
        <v>0</v>
      </c>
      <c r="AH15" s="24">
        <v>0</v>
      </c>
      <c r="AI15" s="24">
        <v>0</v>
      </c>
      <c r="AJ15" s="25">
        <v>0</v>
      </c>
      <c r="AK15" s="322">
        <f t="shared" si="0"/>
        <v>22</v>
      </c>
      <c r="AL15" s="8"/>
    </row>
    <row r="16" spans="1:38" s="4" customFormat="1" ht="18">
      <c r="A16" s="20">
        <v>26</v>
      </c>
      <c r="B16" s="21">
        <v>37800</v>
      </c>
      <c r="C16" s="90">
        <v>1</v>
      </c>
      <c r="D16" s="91">
        <v>1</v>
      </c>
      <c r="E16" s="91">
        <v>1</v>
      </c>
      <c r="F16" s="91">
        <v>1</v>
      </c>
      <c r="G16" s="91">
        <v>1</v>
      </c>
      <c r="H16" s="91">
        <v>1</v>
      </c>
      <c r="I16" s="91">
        <v>1</v>
      </c>
      <c r="J16" s="91">
        <v>1</v>
      </c>
      <c r="K16" s="91">
        <v>1</v>
      </c>
      <c r="L16" s="91">
        <v>1</v>
      </c>
      <c r="M16" s="91">
        <v>1</v>
      </c>
      <c r="N16" s="24">
        <v>0</v>
      </c>
      <c r="O16" s="24">
        <v>0</v>
      </c>
      <c r="P16" s="24">
        <v>0</v>
      </c>
      <c r="Q16" s="24">
        <v>0</v>
      </c>
      <c r="R16" s="24">
        <v>0</v>
      </c>
      <c r="S16" s="24">
        <v>0</v>
      </c>
      <c r="T16" s="91">
        <v>1</v>
      </c>
      <c r="U16" s="91">
        <v>1</v>
      </c>
      <c r="V16" s="91">
        <v>1</v>
      </c>
      <c r="W16" s="91">
        <v>1</v>
      </c>
      <c r="X16" s="91">
        <v>1</v>
      </c>
      <c r="Y16" s="91">
        <v>1</v>
      </c>
      <c r="Z16" s="91">
        <v>1</v>
      </c>
      <c r="AA16" s="91">
        <v>1</v>
      </c>
      <c r="AB16" s="91">
        <v>1</v>
      </c>
      <c r="AC16" s="91">
        <v>1</v>
      </c>
      <c r="AD16" s="91">
        <v>1</v>
      </c>
      <c r="AE16" s="24">
        <v>0</v>
      </c>
      <c r="AF16" s="24">
        <v>0</v>
      </c>
      <c r="AG16" s="24">
        <v>0</v>
      </c>
      <c r="AH16" s="24">
        <v>0</v>
      </c>
      <c r="AI16" s="24">
        <v>0</v>
      </c>
      <c r="AJ16" s="25">
        <v>0</v>
      </c>
      <c r="AK16" s="322">
        <f t="shared" si="0"/>
        <v>27</v>
      </c>
      <c r="AL16" s="8"/>
    </row>
    <row r="17" spans="1:38" s="4" customFormat="1" ht="18">
      <c r="A17" s="20">
        <v>27</v>
      </c>
      <c r="B17" s="21">
        <v>37807</v>
      </c>
      <c r="C17" s="90">
        <v>1</v>
      </c>
      <c r="D17" s="91">
        <v>1</v>
      </c>
      <c r="E17" s="91">
        <v>1</v>
      </c>
      <c r="F17" s="91">
        <v>1</v>
      </c>
      <c r="G17" s="24">
        <v>0</v>
      </c>
      <c r="H17" s="24">
        <v>0</v>
      </c>
      <c r="I17" s="24">
        <v>0</v>
      </c>
      <c r="J17" s="24">
        <v>0</v>
      </c>
      <c r="K17" s="24">
        <v>0</v>
      </c>
      <c r="L17" s="24">
        <v>0</v>
      </c>
      <c r="M17" s="24">
        <v>0</v>
      </c>
      <c r="N17" s="24">
        <v>0</v>
      </c>
      <c r="O17" s="24">
        <v>0</v>
      </c>
      <c r="P17" s="24">
        <v>0</v>
      </c>
      <c r="Q17" s="24">
        <v>0</v>
      </c>
      <c r="R17" s="24">
        <v>0</v>
      </c>
      <c r="S17" s="24">
        <v>0</v>
      </c>
      <c r="T17" s="91">
        <v>1</v>
      </c>
      <c r="U17" s="91">
        <v>1</v>
      </c>
      <c r="V17" s="91">
        <v>1</v>
      </c>
      <c r="W17" s="91">
        <v>1</v>
      </c>
      <c r="X17" s="91">
        <v>1</v>
      </c>
      <c r="Y17" s="91">
        <v>1</v>
      </c>
      <c r="Z17" s="91">
        <v>1</v>
      </c>
      <c r="AA17" s="91">
        <v>1</v>
      </c>
      <c r="AB17" s="91">
        <v>1</v>
      </c>
      <c r="AC17" s="91">
        <v>1</v>
      </c>
      <c r="AD17" s="91">
        <v>1</v>
      </c>
      <c r="AE17" s="91">
        <v>1</v>
      </c>
      <c r="AF17" s="91">
        <v>1</v>
      </c>
      <c r="AG17" s="24">
        <v>0</v>
      </c>
      <c r="AH17" s="24">
        <v>0</v>
      </c>
      <c r="AI17" s="24">
        <v>0</v>
      </c>
      <c r="AJ17" s="25">
        <v>0</v>
      </c>
      <c r="AK17" s="322">
        <f t="shared" si="0"/>
        <v>20.5</v>
      </c>
      <c r="AL17" s="8"/>
    </row>
    <row r="18" spans="1:38" s="4" customFormat="1" ht="18">
      <c r="A18" s="20">
        <v>28</v>
      </c>
      <c r="B18" s="21">
        <v>37814</v>
      </c>
      <c r="C18" s="90">
        <v>1</v>
      </c>
      <c r="D18" s="91">
        <v>1</v>
      </c>
      <c r="E18" s="91">
        <v>1</v>
      </c>
      <c r="F18" s="24">
        <v>0</v>
      </c>
      <c r="G18" s="24">
        <v>0</v>
      </c>
      <c r="H18" s="24">
        <v>0</v>
      </c>
      <c r="I18" s="24">
        <v>0</v>
      </c>
      <c r="J18" s="24">
        <v>0</v>
      </c>
      <c r="K18" s="24">
        <v>0</v>
      </c>
      <c r="L18" s="24">
        <v>0</v>
      </c>
      <c r="M18" s="24">
        <v>0</v>
      </c>
      <c r="N18" s="24">
        <v>0</v>
      </c>
      <c r="O18" s="24">
        <v>0</v>
      </c>
      <c r="P18" s="24">
        <v>0</v>
      </c>
      <c r="Q18" s="24">
        <v>0</v>
      </c>
      <c r="R18" s="24">
        <v>0</v>
      </c>
      <c r="S18" s="24">
        <v>0</v>
      </c>
      <c r="T18" s="24">
        <v>0</v>
      </c>
      <c r="U18" s="24">
        <v>0</v>
      </c>
      <c r="V18" s="91">
        <v>1</v>
      </c>
      <c r="W18" s="91">
        <v>1</v>
      </c>
      <c r="X18" s="91">
        <v>1</v>
      </c>
      <c r="Y18" s="91">
        <v>1</v>
      </c>
      <c r="Z18" s="91">
        <v>1</v>
      </c>
      <c r="AA18" s="91">
        <v>1</v>
      </c>
      <c r="AB18" s="91">
        <v>1</v>
      </c>
      <c r="AC18" s="91">
        <v>1</v>
      </c>
      <c r="AD18" s="91">
        <v>1</v>
      </c>
      <c r="AE18" s="91">
        <v>1</v>
      </c>
      <c r="AF18" s="91">
        <v>1</v>
      </c>
      <c r="AG18" s="91">
        <v>1</v>
      </c>
      <c r="AH18" s="91">
        <v>1</v>
      </c>
      <c r="AI18" s="91">
        <v>1</v>
      </c>
      <c r="AJ18" s="25">
        <v>0</v>
      </c>
      <c r="AK18" s="322">
        <f t="shared" si="0"/>
        <v>26</v>
      </c>
      <c r="AL18" s="8"/>
    </row>
    <row r="19" spans="1:38" s="4" customFormat="1" ht="18">
      <c r="A19" s="20">
        <v>29</v>
      </c>
      <c r="B19" s="21">
        <v>37821</v>
      </c>
      <c r="C19" s="90">
        <v>1</v>
      </c>
      <c r="D19" s="91">
        <v>1</v>
      </c>
      <c r="E19" s="91">
        <v>1</v>
      </c>
      <c r="F19" s="24">
        <v>0</v>
      </c>
      <c r="G19" s="24">
        <v>0</v>
      </c>
      <c r="H19" s="24">
        <v>0</v>
      </c>
      <c r="I19" s="24">
        <v>0</v>
      </c>
      <c r="J19" s="24">
        <v>0</v>
      </c>
      <c r="K19" s="24">
        <v>0</v>
      </c>
      <c r="L19" s="24">
        <v>0</v>
      </c>
      <c r="M19" s="24">
        <v>0</v>
      </c>
      <c r="N19" s="24">
        <v>0</v>
      </c>
      <c r="O19" s="24">
        <v>0</v>
      </c>
      <c r="P19" s="24">
        <v>0</v>
      </c>
      <c r="Q19" s="24">
        <v>0</v>
      </c>
      <c r="R19" s="24">
        <v>0</v>
      </c>
      <c r="S19" s="24">
        <v>0</v>
      </c>
      <c r="T19" s="24">
        <v>0</v>
      </c>
      <c r="U19" s="24">
        <v>0</v>
      </c>
      <c r="V19" s="91">
        <v>1</v>
      </c>
      <c r="W19" s="91">
        <v>1</v>
      </c>
      <c r="X19" s="91">
        <v>1</v>
      </c>
      <c r="Y19" s="91">
        <v>1</v>
      </c>
      <c r="Z19" s="91">
        <v>1</v>
      </c>
      <c r="AA19" s="91">
        <v>1</v>
      </c>
      <c r="AB19" s="91">
        <v>1</v>
      </c>
      <c r="AC19" s="91">
        <v>1</v>
      </c>
      <c r="AD19" s="91">
        <v>1</v>
      </c>
      <c r="AE19" s="91">
        <v>1</v>
      </c>
      <c r="AF19" s="91">
        <v>1</v>
      </c>
      <c r="AG19" s="91">
        <v>1</v>
      </c>
      <c r="AH19" s="91">
        <v>1</v>
      </c>
      <c r="AI19" s="91">
        <v>1</v>
      </c>
      <c r="AJ19" s="319">
        <v>1</v>
      </c>
      <c r="AK19" s="322">
        <f t="shared" si="0"/>
        <v>28</v>
      </c>
      <c r="AL19" s="8"/>
    </row>
    <row r="20" spans="1:38" s="4" customFormat="1" ht="18">
      <c r="A20" s="20">
        <v>30</v>
      </c>
      <c r="B20" s="21">
        <v>37828</v>
      </c>
      <c r="C20" s="90">
        <v>1</v>
      </c>
      <c r="D20" s="91">
        <v>1</v>
      </c>
      <c r="E20" s="91">
        <v>1</v>
      </c>
      <c r="F20" s="24">
        <v>0</v>
      </c>
      <c r="G20" s="24">
        <v>0</v>
      </c>
      <c r="H20" s="24">
        <v>0</v>
      </c>
      <c r="I20" s="24">
        <v>0</v>
      </c>
      <c r="J20" s="24">
        <v>0</v>
      </c>
      <c r="K20" s="24">
        <v>0</v>
      </c>
      <c r="L20" s="24">
        <v>0</v>
      </c>
      <c r="M20" s="24">
        <v>0</v>
      </c>
      <c r="N20" s="24">
        <v>0</v>
      </c>
      <c r="O20" s="24">
        <v>0</v>
      </c>
      <c r="P20" s="24">
        <v>0</v>
      </c>
      <c r="Q20" s="24">
        <v>0</v>
      </c>
      <c r="R20" s="24">
        <v>0</v>
      </c>
      <c r="S20" s="24">
        <v>0</v>
      </c>
      <c r="T20" s="24">
        <v>0</v>
      </c>
      <c r="U20" s="24">
        <v>0</v>
      </c>
      <c r="V20" s="91">
        <v>1</v>
      </c>
      <c r="W20" s="91">
        <v>1</v>
      </c>
      <c r="X20" s="91">
        <v>1</v>
      </c>
      <c r="Y20" s="91">
        <v>1</v>
      </c>
      <c r="Z20" s="91">
        <v>1</v>
      </c>
      <c r="AA20" s="91">
        <v>1</v>
      </c>
      <c r="AB20" s="91">
        <v>1</v>
      </c>
      <c r="AC20" s="91">
        <v>1</v>
      </c>
      <c r="AD20" s="91">
        <v>1</v>
      </c>
      <c r="AE20" s="91">
        <v>1</v>
      </c>
      <c r="AF20" s="91">
        <v>1</v>
      </c>
      <c r="AG20" s="91">
        <v>1</v>
      </c>
      <c r="AH20" s="91">
        <v>1</v>
      </c>
      <c r="AI20" s="91">
        <v>1</v>
      </c>
      <c r="AJ20" s="319">
        <v>1</v>
      </c>
      <c r="AK20" s="322">
        <f t="shared" si="0"/>
        <v>28</v>
      </c>
      <c r="AL20" s="8"/>
    </row>
    <row r="21" spans="1:38" s="4" customFormat="1" ht="18">
      <c r="A21" s="20">
        <v>31</v>
      </c>
      <c r="B21" s="21">
        <v>37835</v>
      </c>
      <c r="C21" s="90">
        <v>1</v>
      </c>
      <c r="D21" s="91">
        <v>1</v>
      </c>
      <c r="E21" s="91">
        <v>1</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91">
        <v>1</v>
      </c>
      <c r="W21" s="91">
        <v>1</v>
      </c>
      <c r="X21" s="91">
        <v>1</v>
      </c>
      <c r="Y21" s="91">
        <v>1</v>
      </c>
      <c r="Z21" s="91">
        <v>1</v>
      </c>
      <c r="AA21" s="91">
        <v>1</v>
      </c>
      <c r="AB21" s="91">
        <v>1</v>
      </c>
      <c r="AC21" s="91">
        <v>1</v>
      </c>
      <c r="AD21" s="91">
        <v>1</v>
      </c>
      <c r="AE21" s="91">
        <v>1</v>
      </c>
      <c r="AF21" s="91">
        <v>1</v>
      </c>
      <c r="AG21" s="91">
        <v>1</v>
      </c>
      <c r="AH21" s="91">
        <v>1</v>
      </c>
      <c r="AI21" s="91">
        <v>1</v>
      </c>
      <c r="AJ21" s="319">
        <v>1</v>
      </c>
      <c r="AK21" s="322">
        <f t="shared" si="0"/>
        <v>28</v>
      </c>
      <c r="AL21" s="8"/>
    </row>
    <row r="22" spans="1:38" s="4" customFormat="1" ht="18">
      <c r="A22" s="33">
        <v>32</v>
      </c>
      <c r="B22" s="281">
        <v>37842</v>
      </c>
      <c r="C22" s="90">
        <v>1</v>
      </c>
      <c r="D22" s="91">
        <v>1</v>
      </c>
      <c r="E22" s="91">
        <v>1</v>
      </c>
      <c r="F22" s="24">
        <v>0</v>
      </c>
      <c r="G22" s="24">
        <v>0</v>
      </c>
      <c r="H22" s="24">
        <v>0</v>
      </c>
      <c r="I22" s="24">
        <v>0</v>
      </c>
      <c r="J22" s="24">
        <v>0</v>
      </c>
      <c r="K22" s="24">
        <v>0</v>
      </c>
      <c r="L22" s="24">
        <v>0</v>
      </c>
      <c r="M22" s="24">
        <v>0</v>
      </c>
      <c r="N22" s="24">
        <v>0</v>
      </c>
      <c r="O22" s="24">
        <v>0</v>
      </c>
      <c r="P22" s="24">
        <v>0</v>
      </c>
      <c r="Q22" s="24">
        <v>0</v>
      </c>
      <c r="R22" s="24">
        <v>0</v>
      </c>
      <c r="S22" s="24">
        <v>0</v>
      </c>
      <c r="T22" s="24">
        <v>0</v>
      </c>
      <c r="U22" s="24">
        <v>0</v>
      </c>
      <c r="V22" s="91">
        <v>1</v>
      </c>
      <c r="W22" s="91">
        <v>1</v>
      </c>
      <c r="X22" s="91">
        <v>1</v>
      </c>
      <c r="Y22" s="91">
        <v>1</v>
      </c>
      <c r="Z22" s="91">
        <v>1</v>
      </c>
      <c r="AA22" s="91">
        <v>1</v>
      </c>
      <c r="AB22" s="91">
        <v>1</v>
      </c>
      <c r="AC22" s="91">
        <v>1</v>
      </c>
      <c r="AD22" s="91">
        <v>1</v>
      </c>
      <c r="AE22" s="91">
        <v>1</v>
      </c>
      <c r="AF22" s="91">
        <v>1</v>
      </c>
      <c r="AG22" s="91">
        <v>1</v>
      </c>
      <c r="AH22" s="91">
        <v>1</v>
      </c>
      <c r="AI22" s="91">
        <v>1</v>
      </c>
      <c r="AJ22" s="319">
        <v>1</v>
      </c>
      <c r="AK22" s="322">
        <f t="shared" si="0"/>
        <v>28</v>
      </c>
      <c r="AL22" s="8"/>
    </row>
    <row r="23" spans="1:38" s="4" customFormat="1" ht="18.75" thickBot="1">
      <c r="A23" s="300">
        <v>33</v>
      </c>
      <c r="B23" s="301">
        <v>38215</v>
      </c>
      <c r="C23" s="324">
        <v>1</v>
      </c>
      <c r="D23" s="325">
        <v>1</v>
      </c>
      <c r="E23" s="325">
        <v>1</v>
      </c>
      <c r="F23" s="326">
        <v>0</v>
      </c>
      <c r="G23" s="326">
        <v>0</v>
      </c>
      <c r="H23" s="326">
        <v>0</v>
      </c>
      <c r="I23" s="326">
        <v>0</v>
      </c>
      <c r="J23" s="326">
        <v>0</v>
      </c>
      <c r="K23" s="326">
        <v>0</v>
      </c>
      <c r="L23" s="326">
        <v>0</v>
      </c>
      <c r="M23" s="326">
        <v>0</v>
      </c>
      <c r="N23" s="326">
        <v>0</v>
      </c>
      <c r="O23" s="326">
        <v>0</v>
      </c>
      <c r="P23" s="326">
        <v>0</v>
      </c>
      <c r="Q23" s="326">
        <v>0</v>
      </c>
      <c r="R23" s="326">
        <v>0</v>
      </c>
      <c r="S23" s="326">
        <v>0</v>
      </c>
      <c r="T23" s="326">
        <v>0</v>
      </c>
      <c r="U23" s="326">
        <v>0</v>
      </c>
      <c r="V23" s="325">
        <v>1</v>
      </c>
      <c r="W23" s="325">
        <v>1</v>
      </c>
      <c r="X23" s="325">
        <v>1</v>
      </c>
      <c r="Y23" s="325">
        <v>1</v>
      </c>
      <c r="Z23" s="325">
        <v>1</v>
      </c>
      <c r="AA23" s="325">
        <v>1</v>
      </c>
      <c r="AB23" s="325">
        <v>1</v>
      </c>
      <c r="AC23" s="325">
        <v>1</v>
      </c>
      <c r="AD23" s="325">
        <v>1</v>
      </c>
      <c r="AE23" s="325">
        <v>1</v>
      </c>
      <c r="AF23" s="325">
        <v>1</v>
      </c>
      <c r="AG23" s="325">
        <v>1</v>
      </c>
      <c r="AH23" s="325">
        <v>1</v>
      </c>
      <c r="AI23" s="325">
        <v>1</v>
      </c>
      <c r="AJ23" s="327">
        <v>1</v>
      </c>
      <c r="AK23" s="323">
        <f t="shared" si="0"/>
        <v>28</v>
      </c>
      <c r="AL23" s="8"/>
    </row>
    <row r="24" spans="1:41" s="4" customFormat="1" ht="18.75" thickTop="1">
      <c r="A24" s="334" t="s">
        <v>97</v>
      </c>
      <c r="B24" s="335"/>
      <c r="C24" s="284">
        <f>SUM(C9:C23)</f>
        <v>15</v>
      </c>
      <c r="D24" s="284">
        <f aca="true" t="shared" si="1" ref="D24:AJ24">SUM(D9:D23)</f>
        <v>15</v>
      </c>
      <c r="E24" s="284">
        <f t="shared" si="1"/>
        <v>15</v>
      </c>
      <c r="F24" s="284">
        <f t="shared" si="1"/>
        <v>9</v>
      </c>
      <c r="G24" s="284">
        <f t="shared" si="1"/>
        <v>8</v>
      </c>
      <c r="H24" s="284">
        <f t="shared" si="1"/>
        <v>8</v>
      </c>
      <c r="I24" s="284">
        <f t="shared" si="1"/>
        <v>8</v>
      </c>
      <c r="J24" s="284">
        <f t="shared" si="1"/>
        <v>8</v>
      </c>
      <c r="K24" s="284">
        <f t="shared" si="1"/>
        <v>8</v>
      </c>
      <c r="L24" s="284">
        <f>SUM(L9:L23)</f>
        <v>8</v>
      </c>
      <c r="M24" s="284">
        <f>SUM(M9:M23)</f>
        <v>8</v>
      </c>
      <c r="N24" s="284">
        <f>SUM(N9:N23)</f>
        <v>6</v>
      </c>
      <c r="O24" s="284">
        <f>SUM(O9:O23)</f>
        <v>6</v>
      </c>
      <c r="P24" s="284">
        <f>SUM(P9:P23)</f>
        <v>6</v>
      </c>
      <c r="Q24" s="284">
        <f t="shared" si="1"/>
        <v>5</v>
      </c>
      <c r="R24" s="284">
        <f t="shared" si="1"/>
        <v>5</v>
      </c>
      <c r="S24" s="284">
        <f t="shared" si="1"/>
        <v>6</v>
      </c>
      <c r="T24" s="284">
        <f t="shared" si="1"/>
        <v>7</v>
      </c>
      <c r="U24" s="284">
        <f t="shared" si="1"/>
        <v>7</v>
      </c>
      <c r="V24" s="284">
        <f t="shared" si="1"/>
        <v>10</v>
      </c>
      <c r="W24" s="284">
        <f t="shared" si="1"/>
        <v>10</v>
      </c>
      <c r="X24" s="284">
        <f t="shared" si="1"/>
        <v>10</v>
      </c>
      <c r="Y24" s="284">
        <f>SUM(Y9:Y23)</f>
        <v>9</v>
      </c>
      <c r="Z24" s="284">
        <f t="shared" si="1"/>
        <v>8</v>
      </c>
      <c r="AA24" s="284">
        <f t="shared" si="1"/>
        <v>8</v>
      </c>
      <c r="AB24" s="284">
        <f t="shared" si="1"/>
        <v>8</v>
      </c>
      <c r="AC24" s="284">
        <f t="shared" si="1"/>
        <v>8</v>
      </c>
      <c r="AD24" s="284">
        <f t="shared" si="1"/>
        <v>8</v>
      </c>
      <c r="AE24" s="284">
        <f t="shared" si="1"/>
        <v>7</v>
      </c>
      <c r="AF24" s="284">
        <f t="shared" si="1"/>
        <v>7</v>
      </c>
      <c r="AG24" s="284">
        <f t="shared" si="1"/>
        <v>6</v>
      </c>
      <c r="AH24" s="284">
        <f t="shared" si="1"/>
        <v>6</v>
      </c>
      <c r="AI24" s="284">
        <f t="shared" si="1"/>
        <v>6</v>
      </c>
      <c r="AJ24" s="312">
        <f t="shared" si="1"/>
        <v>5</v>
      </c>
      <c r="AK24" s="320"/>
      <c r="AL24" s="77"/>
      <c r="AM24" s="70"/>
      <c r="AN24" s="70"/>
      <c r="AO24" s="70"/>
    </row>
    <row r="25" spans="1:41" s="4" customFormat="1" ht="18.75" thickBot="1">
      <c r="A25" s="336" t="s">
        <v>98</v>
      </c>
      <c r="B25" s="337"/>
      <c r="C25" s="86">
        <f>produceunits!C38</f>
        <v>1.5</v>
      </c>
      <c r="D25" s="86">
        <f>produceunits!C27</f>
        <v>1</v>
      </c>
      <c r="E25" s="86">
        <f>produceunits!C20</f>
        <v>1.5</v>
      </c>
      <c r="F25" s="86">
        <f>produceunits!C31</f>
        <v>1</v>
      </c>
      <c r="G25" s="86">
        <f>produceunits!C34</f>
        <v>2</v>
      </c>
      <c r="H25" s="86">
        <f>produceunits!C8</f>
        <v>1</v>
      </c>
      <c r="I25" s="86">
        <f>produceunits!C9</f>
        <v>1.5</v>
      </c>
      <c r="J25" s="86">
        <f>produceunits!C40</f>
        <v>1</v>
      </c>
      <c r="K25" s="86">
        <f>produceunits!C21</f>
        <v>1</v>
      </c>
      <c r="L25" s="86">
        <f>produceunits!C22</f>
        <v>1</v>
      </c>
      <c r="M25" s="86">
        <f>produceunits!C23</f>
        <v>1</v>
      </c>
      <c r="N25" s="86">
        <f>produceunits!C10</f>
        <v>2</v>
      </c>
      <c r="O25" s="86">
        <f>produceunits!C14</f>
        <v>2</v>
      </c>
      <c r="P25" s="86">
        <f>produceunits!C26</f>
        <v>1.5</v>
      </c>
      <c r="Q25" s="86">
        <f>produceunits!C28</f>
        <v>2</v>
      </c>
      <c r="R25" s="86">
        <f>produceunits!C24</f>
        <v>1</v>
      </c>
      <c r="S25" s="86">
        <f>produceunits!C13</f>
        <v>1.5</v>
      </c>
      <c r="T25" s="86">
        <f>produceunits!C15</f>
        <v>1</v>
      </c>
      <c r="U25" s="86">
        <f>produceunits!C11</f>
        <v>1.5</v>
      </c>
      <c r="V25" s="86">
        <f>produceunits!C30</f>
        <v>1</v>
      </c>
      <c r="W25" s="86">
        <f>produceunits!C37</f>
        <v>2</v>
      </c>
      <c r="X25" s="86">
        <f>produceunits!C36</f>
        <v>1</v>
      </c>
      <c r="Y25" s="86">
        <f>produceunits!C16</f>
        <v>0.5</v>
      </c>
      <c r="Z25" s="86">
        <f>produceunits!C35</f>
        <v>1</v>
      </c>
      <c r="AA25" s="86">
        <f>produceunits!C19</f>
        <v>1</v>
      </c>
      <c r="AB25" s="86">
        <f>produceunits!C32</f>
        <v>2</v>
      </c>
      <c r="AC25" s="86">
        <f>produceunits!C25</f>
        <v>2</v>
      </c>
      <c r="AD25" s="86">
        <f>produceunits!C18</f>
        <v>0.5</v>
      </c>
      <c r="AE25" s="86">
        <f>produceunits!C29</f>
        <v>1</v>
      </c>
      <c r="AF25" s="86">
        <f>produceunits!C39</f>
        <v>1</v>
      </c>
      <c r="AG25" s="86">
        <f>produceunits!C41</f>
        <v>4</v>
      </c>
      <c r="AH25" s="86">
        <f>produceunits!C12</f>
        <v>3</v>
      </c>
      <c r="AI25" s="86">
        <f>produceunits!C33</f>
        <v>2</v>
      </c>
      <c r="AJ25" s="92">
        <f>produceunits!C17</f>
        <v>2</v>
      </c>
      <c r="AK25" s="279" t="s">
        <v>23</v>
      </c>
      <c r="AL25" s="77"/>
      <c r="AM25" s="70"/>
      <c r="AN25" s="70"/>
      <c r="AO25" s="70"/>
    </row>
    <row r="26" spans="1:41" s="272" customFormat="1" ht="19.5" thickBot="1" thickTop="1">
      <c r="A26" s="338" t="s">
        <v>99</v>
      </c>
      <c r="B26" s="339"/>
      <c r="C26" s="251">
        <f>+C24*C25</f>
        <v>22.5</v>
      </c>
      <c r="D26" s="251">
        <f aca="true" t="shared" si="2" ref="D26:AI26">+D24*D25</f>
        <v>15</v>
      </c>
      <c r="E26" s="251">
        <f>+E24*E25</f>
        <v>22.5</v>
      </c>
      <c r="F26" s="251">
        <f t="shared" si="2"/>
        <v>9</v>
      </c>
      <c r="G26" s="251">
        <f t="shared" si="2"/>
        <v>16</v>
      </c>
      <c r="H26" s="251">
        <f t="shared" si="2"/>
        <v>8</v>
      </c>
      <c r="I26" s="251">
        <f t="shared" si="2"/>
        <v>12</v>
      </c>
      <c r="J26" s="251">
        <f t="shared" si="2"/>
        <v>8</v>
      </c>
      <c r="K26" s="251">
        <f t="shared" si="2"/>
        <v>8</v>
      </c>
      <c r="L26" s="251">
        <f>+L24*L25</f>
        <v>8</v>
      </c>
      <c r="M26" s="251">
        <f>+M24*M25</f>
        <v>8</v>
      </c>
      <c r="N26" s="251">
        <f>+N24*N25</f>
        <v>12</v>
      </c>
      <c r="O26" s="251">
        <f>+O24*O25</f>
        <v>12</v>
      </c>
      <c r="P26" s="251">
        <f>+P24*P25</f>
        <v>9</v>
      </c>
      <c r="Q26" s="251">
        <f t="shared" si="2"/>
        <v>10</v>
      </c>
      <c r="R26" s="251">
        <f t="shared" si="2"/>
        <v>5</v>
      </c>
      <c r="S26" s="251">
        <f t="shared" si="2"/>
        <v>9</v>
      </c>
      <c r="T26" s="251">
        <f t="shared" si="2"/>
        <v>7</v>
      </c>
      <c r="U26" s="251">
        <f t="shared" si="2"/>
        <v>10.5</v>
      </c>
      <c r="V26" s="251">
        <f t="shared" si="2"/>
        <v>10</v>
      </c>
      <c r="W26" s="251">
        <f t="shared" si="2"/>
        <v>20</v>
      </c>
      <c r="X26" s="251">
        <f t="shared" si="2"/>
        <v>10</v>
      </c>
      <c r="Y26" s="251">
        <f>+Y24*Y25</f>
        <v>4.5</v>
      </c>
      <c r="Z26" s="251">
        <f t="shared" si="2"/>
        <v>8</v>
      </c>
      <c r="AA26" s="251">
        <f t="shared" si="2"/>
        <v>8</v>
      </c>
      <c r="AB26" s="251">
        <f t="shared" si="2"/>
        <v>16</v>
      </c>
      <c r="AC26" s="251">
        <f t="shared" si="2"/>
        <v>16</v>
      </c>
      <c r="AD26" s="251">
        <f t="shared" si="2"/>
        <v>4</v>
      </c>
      <c r="AE26" s="251">
        <f t="shared" si="2"/>
        <v>7</v>
      </c>
      <c r="AF26" s="251">
        <f t="shared" si="2"/>
        <v>7</v>
      </c>
      <c r="AG26" s="251">
        <f t="shared" si="2"/>
        <v>24</v>
      </c>
      <c r="AH26" s="251">
        <f t="shared" si="2"/>
        <v>18</v>
      </c>
      <c r="AI26" s="251">
        <f t="shared" si="2"/>
        <v>12</v>
      </c>
      <c r="AJ26" s="252">
        <f>+AJ24*AJ25</f>
        <v>10</v>
      </c>
      <c r="AK26" s="274">
        <f>SUM(C26:AJ26)</f>
        <v>386</v>
      </c>
      <c r="AL26" s="270"/>
      <c r="AM26" s="271"/>
      <c r="AN26" s="271"/>
      <c r="AO26" s="271"/>
    </row>
    <row r="27" spans="1:38" s="70" customFormat="1" ht="15.75" thickTop="1">
      <c r="A27" s="77"/>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row>
    <row r="28" s="7" customFormat="1" ht="12.75"/>
    <row r="29" s="7" customFormat="1" ht="12.75"/>
    <row r="30" s="7" customFormat="1" ht="12.75"/>
    <row r="31" s="7" customFormat="1" ht="12.75"/>
    <row r="32" s="7" customFormat="1" ht="12.75"/>
    <row r="33" s="7" customFormat="1" ht="12.75"/>
    <row r="34" s="7" customFormat="1" ht="12.75"/>
    <row r="35" s="7" customFormat="1" ht="12.75"/>
    <row r="36" s="7" customFormat="1" ht="12.75"/>
    <row r="37" s="7" customFormat="1" ht="12.75"/>
    <row r="38" s="7" customFormat="1" ht="12.75"/>
    <row r="39" s="7" customFormat="1" ht="12.75"/>
    <row r="40" s="7" customFormat="1" ht="12.75"/>
    <row r="41" s="7" customFormat="1" ht="12.75"/>
    <row r="42" s="7" customFormat="1" ht="12.75"/>
    <row r="43" s="7" customFormat="1" ht="12.75"/>
    <row r="44" s="7" customFormat="1" ht="12.75"/>
    <row r="45" s="7" customFormat="1" ht="12.75"/>
    <row r="46" s="7" customFormat="1" ht="12.75"/>
    <row r="47" s="7" customFormat="1" ht="12.75"/>
    <row r="48" s="7" customFormat="1" ht="12.75"/>
    <row r="49" s="7" customFormat="1" ht="12.75"/>
    <row r="50" s="7" customFormat="1" ht="12.75"/>
  </sheetData>
  <mergeCells count="3">
    <mergeCell ref="A24:B24"/>
    <mergeCell ref="A25:B25"/>
    <mergeCell ref="A26:B26"/>
  </mergeCells>
  <printOptions headings="1" horizontalCentered="1" verticalCentered="1"/>
  <pageMargins left="0.2" right="0.2" top="0.75" bottom="0.2" header="0.5" footer="0.5"/>
  <pageSetup fitToHeight="2" fitToWidth="1" horizontalDpi="300" verticalDpi="300" orientation="landscape" scale="37" r:id="rId2"/>
  <headerFooter alignWithMargins="0">
    <oddFooter>&amp;C&amp;"Arial,Bold"&amp;16&amp;A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M437"/>
  <sheetViews>
    <sheetView zoomScale="50" zoomScaleNormal="50" workbookViewId="0" topLeftCell="A1">
      <pane xSplit="2" ySplit="3" topLeftCell="C4" activePane="bottomRight" state="frozen"/>
      <selection pane="topLeft" activeCell="A1" sqref="A1"/>
      <selection pane="topRight" activeCell="C1" sqref="C1"/>
      <selection pane="bottomLeft" activeCell="A6" sqref="A6"/>
      <selection pane="bottomRight" activeCell="I11" sqref="I11"/>
    </sheetView>
  </sheetViews>
  <sheetFormatPr defaultColWidth="9.140625" defaultRowHeight="12.75"/>
  <cols>
    <col min="1" max="1" width="5.7109375" style="66" customWidth="1"/>
    <col min="2" max="2" width="13.7109375" style="66" customWidth="1"/>
    <col min="3" max="4" width="12.140625" style="66" bestFit="1" customWidth="1"/>
    <col min="5" max="5" width="13.28125" style="66" bestFit="1" customWidth="1"/>
    <col min="6" max="6" width="12.140625" style="66" bestFit="1" customWidth="1"/>
    <col min="7" max="7" width="13.28125" style="66" bestFit="1" customWidth="1"/>
    <col min="8" max="15" width="12.140625" style="66" bestFit="1" customWidth="1"/>
    <col min="16" max="16" width="11.57421875" style="66" bestFit="1" customWidth="1"/>
    <col min="17" max="17" width="12.140625" style="66" bestFit="1" customWidth="1"/>
    <col min="18" max="18" width="11.57421875" style="66" bestFit="1" customWidth="1"/>
    <col min="19" max="21" width="12.140625" style="66" bestFit="1" customWidth="1"/>
    <col min="22" max="22" width="13.28125" style="66" bestFit="1" customWidth="1"/>
    <col min="23" max="23" width="13.8515625" style="66" bestFit="1" customWidth="1"/>
    <col min="24" max="27" width="12.140625" style="66" bestFit="1" customWidth="1"/>
    <col min="28" max="28" width="13.28125" style="66" bestFit="1" customWidth="1"/>
    <col min="29" max="30" width="12.140625" style="66" bestFit="1" customWidth="1"/>
    <col min="31" max="32" width="13.28125" style="66" bestFit="1" customWidth="1"/>
    <col min="33" max="34" width="13.8515625" style="66" bestFit="1" customWidth="1"/>
    <col min="35" max="36" width="12.140625" style="66" bestFit="1" customWidth="1"/>
    <col min="37" max="37" width="18.7109375" style="250" bestFit="1" customWidth="1"/>
    <col min="38" max="16384" width="9.140625" style="66" customWidth="1"/>
  </cols>
  <sheetData>
    <row r="1" spans="1:39" ht="23.25">
      <c r="A1" s="283" t="s">
        <v>137</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248"/>
      <c r="AL1" s="110"/>
      <c r="AM1" s="110"/>
    </row>
    <row r="2" spans="1:39" ht="18.75" thickBot="1">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248"/>
      <c r="AL2" s="110"/>
      <c r="AM2" s="110"/>
    </row>
    <row r="3" spans="1:39" s="103" customFormat="1" ht="153.75" customHeight="1" thickBot="1" thickTop="1">
      <c r="A3" s="93" t="s">
        <v>130</v>
      </c>
      <c r="B3" s="94" t="s">
        <v>129</v>
      </c>
      <c r="C3" s="94" t="s">
        <v>0</v>
      </c>
      <c r="D3" s="94" t="s">
        <v>25</v>
      </c>
      <c r="E3" s="94" t="s">
        <v>17</v>
      </c>
      <c r="F3" s="94" t="s">
        <v>5</v>
      </c>
      <c r="G3" s="94" t="s">
        <v>8</v>
      </c>
      <c r="H3" s="94" t="s">
        <v>1</v>
      </c>
      <c r="I3" s="94" t="s">
        <v>6</v>
      </c>
      <c r="J3" s="94" t="s">
        <v>7</v>
      </c>
      <c r="K3" s="94" t="s">
        <v>11</v>
      </c>
      <c r="L3" s="94" t="s">
        <v>15</v>
      </c>
      <c r="M3" s="94" t="s">
        <v>9</v>
      </c>
      <c r="N3" s="95" t="s">
        <v>10</v>
      </c>
      <c r="O3" s="95" t="s">
        <v>27</v>
      </c>
      <c r="P3" s="94" t="s">
        <v>39</v>
      </c>
      <c r="Q3" s="94" t="s">
        <v>26</v>
      </c>
      <c r="R3" s="94" t="s">
        <v>14</v>
      </c>
      <c r="S3" s="94" t="s">
        <v>13</v>
      </c>
      <c r="T3" s="94" t="s">
        <v>12</v>
      </c>
      <c r="U3" s="94" t="s">
        <v>16</v>
      </c>
      <c r="V3" s="94" t="s">
        <v>125</v>
      </c>
      <c r="W3" s="94" t="s">
        <v>30</v>
      </c>
      <c r="X3" s="94" t="s">
        <v>31</v>
      </c>
      <c r="Y3" s="94" t="s">
        <v>32</v>
      </c>
      <c r="Z3" s="94" t="s">
        <v>28</v>
      </c>
      <c r="AA3" s="94" t="s">
        <v>29</v>
      </c>
      <c r="AB3" s="94" t="s">
        <v>33</v>
      </c>
      <c r="AC3" s="95" t="s">
        <v>4</v>
      </c>
      <c r="AD3" s="94" t="s">
        <v>3</v>
      </c>
      <c r="AE3" s="94" t="s">
        <v>34</v>
      </c>
      <c r="AF3" s="94" t="s">
        <v>2</v>
      </c>
      <c r="AG3" s="94" t="s">
        <v>35</v>
      </c>
      <c r="AH3" s="96" t="s">
        <v>36</v>
      </c>
      <c r="AI3" s="94" t="s">
        <v>37</v>
      </c>
      <c r="AJ3" s="94" t="s">
        <v>38</v>
      </c>
      <c r="AK3" s="311" t="s">
        <v>24</v>
      </c>
      <c r="AL3" s="111"/>
      <c r="AM3" s="111"/>
    </row>
    <row r="4" spans="1:39" ht="19.5" customHeight="1" thickTop="1">
      <c r="A4" s="290">
        <v>19</v>
      </c>
      <c r="B4" s="104">
        <v>37751</v>
      </c>
      <c r="C4" s="78">
        <v>1</v>
      </c>
      <c r="D4" s="79">
        <v>0</v>
      </c>
      <c r="E4" s="79">
        <v>1</v>
      </c>
      <c r="F4" s="79">
        <v>0</v>
      </c>
      <c r="G4" s="79">
        <v>1</v>
      </c>
      <c r="H4" s="79">
        <v>1</v>
      </c>
      <c r="I4" s="79">
        <v>1</v>
      </c>
      <c r="J4" s="79">
        <v>0</v>
      </c>
      <c r="K4" s="79">
        <v>0</v>
      </c>
      <c r="L4" s="79">
        <v>0</v>
      </c>
      <c r="M4" s="79">
        <v>1</v>
      </c>
      <c r="N4" s="79">
        <v>1</v>
      </c>
      <c r="O4" s="79">
        <v>0</v>
      </c>
      <c r="P4" s="79">
        <v>1</v>
      </c>
      <c r="Q4" s="79">
        <v>1</v>
      </c>
      <c r="R4" s="79">
        <v>0</v>
      </c>
      <c r="S4" s="80">
        <v>0</v>
      </c>
      <c r="T4" s="80">
        <v>0</v>
      </c>
      <c r="U4" s="80">
        <v>0</v>
      </c>
      <c r="V4" s="80"/>
      <c r="W4" s="80">
        <v>0</v>
      </c>
      <c r="X4" s="80">
        <v>0</v>
      </c>
      <c r="Y4" s="80">
        <v>0</v>
      </c>
      <c r="Z4" s="80">
        <v>0</v>
      </c>
      <c r="AA4" s="80">
        <v>0</v>
      </c>
      <c r="AB4" s="80">
        <v>0</v>
      </c>
      <c r="AC4" s="80">
        <v>0</v>
      </c>
      <c r="AD4" s="80">
        <v>0</v>
      </c>
      <c r="AE4" s="80">
        <v>0</v>
      </c>
      <c r="AF4" s="80">
        <v>0</v>
      </c>
      <c r="AG4" s="80">
        <v>0</v>
      </c>
      <c r="AH4" s="80">
        <v>0</v>
      </c>
      <c r="AI4" s="80">
        <v>0</v>
      </c>
      <c r="AJ4" s="313">
        <v>0</v>
      </c>
      <c r="AK4" s="256">
        <f>C4*C$20+D4*D$20+E4*E$20+F4*F$20+G4*G$20+H4*H$20+I4*I$20+J4*J$20+K4*K$20+L4*L$20+M4*M$20+N4*N$20+O4*O$20+P4*P$20+Q4*Q$20+R4*R$20+S4*S$20+T4*T$20+U4*U$20+V4*V$20+W4*W$20+X4*X$20+Z4*Z$20+AA4*AA$20+Y4*Y$20+AB4*AB$20+AC4*AC$20+AD4*AD$20+AE4*AE$20+AF4*AF$20+AG4*AG$20+AH4*AH$20+AI4*AI$20+AJ4*AJ$20</f>
        <v>14</v>
      </c>
      <c r="AL4" s="109"/>
      <c r="AM4" s="110"/>
    </row>
    <row r="5" spans="1:39" ht="19.5" customHeight="1">
      <c r="A5" s="20">
        <v>20</v>
      </c>
      <c r="B5" s="21">
        <v>37758</v>
      </c>
      <c r="C5" s="81">
        <v>0</v>
      </c>
      <c r="D5" s="82">
        <v>1</v>
      </c>
      <c r="E5" s="82">
        <v>0</v>
      </c>
      <c r="F5" s="82">
        <v>1</v>
      </c>
      <c r="G5" s="82">
        <v>1</v>
      </c>
      <c r="H5" s="82">
        <v>0</v>
      </c>
      <c r="I5" s="82">
        <v>0</v>
      </c>
      <c r="J5" s="82">
        <v>1</v>
      </c>
      <c r="K5" s="82">
        <v>1</v>
      </c>
      <c r="L5" s="82">
        <v>0</v>
      </c>
      <c r="M5" s="82">
        <v>1</v>
      </c>
      <c r="N5" s="82">
        <v>0</v>
      </c>
      <c r="O5" s="82">
        <v>1</v>
      </c>
      <c r="P5" s="82">
        <v>0</v>
      </c>
      <c r="Q5" s="82">
        <v>1</v>
      </c>
      <c r="R5" s="82">
        <v>1</v>
      </c>
      <c r="S5" s="82">
        <v>1</v>
      </c>
      <c r="T5" s="83">
        <v>0</v>
      </c>
      <c r="U5" s="83">
        <v>0</v>
      </c>
      <c r="V5" s="83"/>
      <c r="W5" s="83">
        <v>0</v>
      </c>
      <c r="X5" s="83">
        <v>0</v>
      </c>
      <c r="Y5" s="83">
        <v>0</v>
      </c>
      <c r="Z5" s="83">
        <v>0</v>
      </c>
      <c r="AA5" s="83">
        <v>0</v>
      </c>
      <c r="AB5" s="83">
        <v>0</v>
      </c>
      <c r="AC5" s="83">
        <v>0</v>
      </c>
      <c r="AD5" s="83">
        <v>0</v>
      </c>
      <c r="AE5" s="83">
        <v>0</v>
      </c>
      <c r="AF5" s="83">
        <v>0</v>
      </c>
      <c r="AG5" s="83">
        <v>0</v>
      </c>
      <c r="AH5" s="83">
        <v>0</v>
      </c>
      <c r="AI5" s="83">
        <v>0</v>
      </c>
      <c r="AJ5" s="314">
        <v>0</v>
      </c>
      <c r="AK5" s="257">
        <f aca="true" t="shared" si="0" ref="AK5:AK18">C5*C$20+D5*D$20+E5*E$20+F5*F$20+G5*G$20+H5*H$20+I5*I$20+J5*J$20+K5*K$20+L5*L$20+M5*M$20+N5*N$20+O5*O$20+P5*P$20+Q5*Q$20+R5*R$20+S5*S$20+T5*T$20+U5*U$20+V5*V$20+W5*W$20+X5*X$20+Z5*Z$20+AA5*AA$20+Y5*Y$20+AB5*AB$20+AC5*AC$20+AD5*AD$20+AE5*AE$20+AF5*AF$20+AG5*AG$20+AH5*AH$20+AI5*AI$20+AJ5*AJ$20</f>
        <v>13.5</v>
      </c>
      <c r="AL5" s="109"/>
      <c r="AM5" s="110"/>
    </row>
    <row r="6" spans="1:39" ht="19.5" customHeight="1">
      <c r="A6" s="20">
        <v>21</v>
      </c>
      <c r="B6" s="21">
        <v>37765</v>
      </c>
      <c r="C6" s="81">
        <v>1</v>
      </c>
      <c r="D6" s="82">
        <v>0</v>
      </c>
      <c r="E6" s="82">
        <v>1</v>
      </c>
      <c r="F6" s="82">
        <v>0</v>
      </c>
      <c r="G6" s="82">
        <v>1</v>
      </c>
      <c r="H6" s="82">
        <v>1</v>
      </c>
      <c r="I6" s="82">
        <v>1</v>
      </c>
      <c r="J6" s="82">
        <v>0</v>
      </c>
      <c r="K6" s="82">
        <v>0</v>
      </c>
      <c r="L6" s="82">
        <v>0</v>
      </c>
      <c r="M6" s="82">
        <v>1</v>
      </c>
      <c r="N6" s="82">
        <v>1</v>
      </c>
      <c r="O6" s="82">
        <v>0</v>
      </c>
      <c r="P6" s="82">
        <v>1</v>
      </c>
      <c r="Q6" s="82">
        <v>1</v>
      </c>
      <c r="R6" s="82">
        <v>0</v>
      </c>
      <c r="S6" s="82">
        <v>0</v>
      </c>
      <c r="T6" s="82">
        <v>1</v>
      </c>
      <c r="U6" s="82">
        <v>0</v>
      </c>
      <c r="V6" s="83">
        <v>0</v>
      </c>
      <c r="W6" s="83">
        <v>0</v>
      </c>
      <c r="X6" s="83">
        <v>0</v>
      </c>
      <c r="Y6" s="83">
        <v>0</v>
      </c>
      <c r="Z6" s="83">
        <v>0</v>
      </c>
      <c r="AA6" s="83">
        <v>0</v>
      </c>
      <c r="AB6" s="83">
        <v>0</v>
      </c>
      <c r="AC6" s="83">
        <v>0</v>
      </c>
      <c r="AD6" s="83">
        <v>0</v>
      </c>
      <c r="AE6" s="83">
        <v>0</v>
      </c>
      <c r="AF6" s="83">
        <v>0</v>
      </c>
      <c r="AG6" s="83">
        <v>0</v>
      </c>
      <c r="AH6" s="83">
        <v>0</v>
      </c>
      <c r="AI6" s="83">
        <v>0</v>
      </c>
      <c r="AJ6" s="314">
        <v>0</v>
      </c>
      <c r="AK6" s="257">
        <f t="shared" si="0"/>
        <v>15</v>
      </c>
      <c r="AL6" s="109"/>
      <c r="AM6" s="110"/>
    </row>
    <row r="7" spans="1:39" ht="19.5" customHeight="1">
      <c r="A7" s="20">
        <v>22</v>
      </c>
      <c r="B7" s="21">
        <v>37772</v>
      </c>
      <c r="C7" s="81">
        <v>0</v>
      </c>
      <c r="D7" s="82">
        <v>1</v>
      </c>
      <c r="E7" s="82">
        <v>0</v>
      </c>
      <c r="F7" s="82">
        <v>1</v>
      </c>
      <c r="G7" s="82">
        <v>1</v>
      </c>
      <c r="H7" s="82">
        <v>0</v>
      </c>
      <c r="I7" s="82">
        <v>0</v>
      </c>
      <c r="J7" s="82">
        <v>1</v>
      </c>
      <c r="K7" s="82">
        <v>1</v>
      </c>
      <c r="L7" s="82">
        <v>0</v>
      </c>
      <c r="M7" s="82">
        <v>1</v>
      </c>
      <c r="N7" s="82">
        <v>0</v>
      </c>
      <c r="O7" s="82">
        <v>1</v>
      </c>
      <c r="P7" s="82">
        <v>0</v>
      </c>
      <c r="Q7" s="82">
        <v>1</v>
      </c>
      <c r="R7" s="82">
        <v>1</v>
      </c>
      <c r="S7" s="82">
        <v>1</v>
      </c>
      <c r="T7" s="82">
        <v>0</v>
      </c>
      <c r="U7" s="82">
        <v>1</v>
      </c>
      <c r="V7" s="83">
        <v>0</v>
      </c>
      <c r="W7" s="83">
        <v>0</v>
      </c>
      <c r="X7" s="83">
        <v>0</v>
      </c>
      <c r="Y7" s="83">
        <v>0</v>
      </c>
      <c r="Z7" s="83">
        <v>0</v>
      </c>
      <c r="AA7" s="83">
        <v>0</v>
      </c>
      <c r="AB7" s="83">
        <v>0</v>
      </c>
      <c r="AC7" s="83">
        <v>0</v>
      </c>
      <c r="AD7" s="83">
        <v>0</v>
      </c>
      <c r="AE7" s="83">
        <v>0</v>
      </c>
      <c r="AF7" s="83">
        <v>0</v>
      </c>
      <c r="AG7" s="83">
        <v>0</v>
      </c>
      <c r="AH7" s="83">
        <v>0</v>
      </c>
      <c r="AI7" s="83">
        <v>0</v>
      </c>
      <c r="AJ7" s="314">
        <v>0</v>
      </c>
      <c r="AK7" s="257">
        <f t="shared" si="0"/>
        <v>15</v>
      </c>
      <c r="AL7" s="109"/>
      <c r="AM7" s="110"/>
    </row>
    <row r="8" spans="1:39" ht="19.5" customHeight="1">
      <c r="A8" s="20">
        <v>23</v>
      </c>
      <c r="B8" s="21">
        <v>37779</v>
      </c>
      <c r="C8" s="81">
        <v>1</v>
      </c>
      <c r="D8" s="82">
        <v>0</v>
      </c>
      <c r="E8" s="82">
        <v>1</v>
      </c>
      <c r="F8" s="82">
        <v>0</v>
      </c>
      <c r="G8" s="82">
        <v>1</v>
      </c>
      <c r="H8" s="82">
        <v>1</v>
      </c>
      <c r="I8" s="82">
        <v>1</v>
      </c>
      <c r="J8" s="82">
        <v>0</v>
      </c>
      <c r="K8" s="82">
        <v>0</v>
      </c>
      <c r="L8" s="82">
        <v>0</v>
      </c>
      <c r="M8" s="82">
        <v>1</v>
      </c>
      <c r="N8" s="82">
        <v>1</v>
      </c>
      <c r="O8" s="82">
        <v>0</v>
      </c>
      <c r="P8" s="82">
        <v>1</v>
      </c>
      <c r="Q8" s="82">
        <v>1</v>
      </c>
      <c r="R8" s="82">
        <v>0</v>
      </c>
      <c r="S8" s="82">
        <v>0</v>
      </c>
      <c r="T8" s="82">
        <v>1</v>
      </c>
      <c r="U8" s="82">
        <v>0</v>
      </c>
      <c r="V8" s="83">
        <v>0</v>
      </c>
      <c r="W8" s="83">
        <v>0</v>
      </c>
      <c r="X8" s="83">
        <v>0</v>
      </c>
      <c r="Y8" s="83">
        <v>0</v>
      </c>
      <c r="Z8" s="83">
        <v>0</v>
      </c>
      <c r="AA8" s="83">
        <v>0</v>
      </c>
      <c r="AB8" s="83">
        <v>0</v>
      </c>
      <c r="AC8" s="83">
        <v>0</v>
      </c>
      <c r="AD8" s="83">
        <v>0</v>
      </c>
      <c r="AE8" s="83">
        <v>0</v>
      </c>
      <c r="AF8" s="83">
        <v>0</v>
      </c>
      <c r="AG8" s="83">
        <v>0</v>
      </c>
      <c r="AH8" s="83">
        <v>0</v>
      </c>
      <c r="AI8" s="83">
        <v>0</v>
      </c>
      <c r="AJ8" s="314">
        <v>0</v>
      </c>
      <c r="AK8" s="257">
        <f t="shared" si="0"/>
        <v>15</v>
      </c>
      <c r="AL8" s="109"/>
      <c r="AM8" s="110"/>
    </row>
    <row r="9" spans="1:39" ht="19.5" customHeight="1">
      <c r="A9" s="20">
        <v>24</v>
      </c>
      <c r="B9" s="21">
        <v>37786</v>
      </c>
      <c r="C9" s="81">
        <v>0</v>
      </c>
      <c r="D9" s="82">
        <v>1</v>
      </c>
      <c r="E9" s="82">
        <v>0</v>
      </c>
      <c r="F9" s="82">
        <v>1</v>
      </c>
      <c r="G9" s="82">
        <v>1</v>
      </c>
      <c r="H9" s="82">
        <v>0</v>
      </c>
      <c r="I9" s="82">
        <v>0</v>
      </c>
      <c r="J9" s="82">
        <v>1</v>
      </c>
      <c r="K9" s="82">
        <v>1</v>
      </c>
      <c r="L9" s="82">
        <v>0</v>
      </c>
      <c r="M9" s="82">
        <v>1</v>
      </c>
      <c r="N9" s="82">
        <v>0</v>
      </c>
      <c r="O9" s="82">
        <v>1</v>
      </c>
      <c r="P9" s="82">
        <v>0</v>
      </c>
      <c r="Q9" s="83">
        <v>0</v>
      </c>
      <c r="R9" s="83">
        <v>0</v>
      </c>
      <c r="S9" s="82">
        <v>1</v>
      </c>
      <c r="T9" s="82">
        <v>0</v>
      </c>
      <c r="U9" s="82">
        <v>1</v>
      </c>
      <c r="V9" s="82">
        <v>1</v>
      </c>
      <c r="W9" s="82">
        <v>1</v>
      </c>
      <c r="X9" s="82">
        <v>0</v>
      </c>
      <c r="Y9" s="83">
        <v>0</v>
      </c>
      <c r="Z9" s="83">
        <v>0</v>
      </c>
      <c r="AA9" s="83">
        <v>0</v>
      </c>
      <c r="AB9" s="83">
        <v>0</v>
      </c>
      <c r="AC9" s="83">
        <v>0</v>
      </c>
      <c r="AD9" s="83">
        <v>0</v>
      </c>
      <c r="AE9" s="83">
        <v>0</v>
      </c>
      <c r="AF9" s="83">
        <v>0</v>
      </c>
      <c r="AG9" s="83">
        <v>0</v>
      </c>
      <c r="AH9" s="83">
        <v>0</v>
      </c>
      <c r="AI9" s="83">
        <v>0</v>
      </c>
      <c r="AJ9" s="314">
        <v>0</v>
      </c>
      <c r="AK9" s="257">
        <f t="shared" si="0"/>
        <v>15</v>
      </c>
      <c r="AL9" s="109"/>
      <c r="AM9" s="110"/>
    </row>
    <row r="10" spans="1:39" ht="19.5" customHeight="1">
      <c r="A10" s="20">
        <v>25</v>
      </c>
      <c r="B10" s="21">
        <v>37793</v>
      </c>
      <c r="C10" s="81">
        <v>1</v>
      </c>
      <c r="D10" s="82">
        <v>0</v>
      </c>
      <c r="E10" s="82">
        <v>1</v>
      </c>
      <c r="F10" s="82">
        <v>0</v>
      </c>
      <c r="G10" s="82">
        <v>1</v>
      </c>
      <c r="H10" s="82">
        <v>1</v>
      </c>
      <c r="I10" s="82">
        <v>1</v>
      </c>
      <c r="J10" s="82">
        <v>0</v>
      </c>
      <c r="K10" s="82">
        <v>0</v>
      </c>
      <c r="L10" s="82">
        <v>0</v>
      </c>
      <c r="M10" s="82">
        <v>1</v>
      </c>
      <c r="N10" s="83">
        <v>0</v>
      </c>
      <c r="O10" s="83">
        <v>0</v>
      </c>
      <c r="P10" s="83">
        <v>0</v>
      </c>
      <c r="Q10" s="83">
        <v>0</v>
      </c>
      <c r="R10" s="83">
        <v>0</v>
      </c>
      <c r="S10" s="82">
        <v>0</v>
      </c>
      <c r="T10" s="82">
        <v>1</v>
      </c>
      <c r="U10" s="82">
        <v>0</v>
      </c>
      <c r="V10" s="82">
        <v>0</v>
      </c>
      <c r="W10" s="82">
        <v>0</v>
      </c>
      <c r="X10" s="82">
        <v>1</v>
      </c>
      <c r="Y10" s="82">
        <v>0</v>
      </c>
      <c r="Z10" s="83">
        <v>0</v>
      </c>
      <c r="AA10" s="83">
        <v>0</v>
      </c>
      <c r="AB10" s="83">
        <v>0</v>
      </c>
      <c r="AC10" s="83">
        <v>0</v>
      </c>
      <c r="AD10" s="83">
        <v>0</v>
      </c>
      <c r="AE10" s="83">
        <v>0</v>
      </c>
      <c r="AF10" s="83">
        <v>0</v>
      </c>
      <c r="AG10" s="83">
        <v>0</v>
      </c>
      <c r="AH10" s="83">
        <v>0</v>
      </c>
      <c r="AI10" s="83">
        <v>0</v>
      </c>
      <c r="AJ10" s="314">
        <v>0</v>
      </c>
      <c r="AK10" s="257">
        <f t="shared" si="0"/>
        <v>10.5</v>
      </c>
      <c r="AL10" s="109"/>
      <c r="AM10" s="110"/>
    </row>
    <row r="11" spans="1:39" ht="19.5" customHeight="1">
      <c r="A11" s="20">
        <v>26</v>
      </c>
      <c r="B11" s="21">
        <v>37800</v>
      </c>
      <c r="C11" s="81">
        <v>0</v>
      </c>
      <c r="D11" s="82">
        <v>1</v>
      </c>
      <c r="E11" s="82">
        <v>0</v>
      </c>
      <c r="F11" s="82">
        <v>1</v>
      </c>
      <c r="G11" s="82">
        <v>1</v>
      </c>
      <c r="H11" s="82">
        <v>0</v>
      </c>
      <c r="I11" s="82">
        <v>0</v>
      </c>
      <c r="J11" s="82">
        <v>1</v>
      </c>
      <c r="K11" s="82">
        <v>1</v>
      </c>
      <c r="L11" s="82">
        <v>0</v>
      </c>
      <c r="M11" s="82">
        <v>1</v>
      </c>
      <c r="N11" s="83">
        <v>0</v>
      </c>
      <c r="O11" s="83">
        <v>0</v>
      </c>
      <c r="P11" s="83">
        <v>0</v>
      </c>
      <c r="Q11" s="83">
        <v>0</v>
      </c>
      <c r="R11" s="83">
        <v>0</v>
      </c>
      <c r="S11" s="83">
        <v>0</v>
      </c>
      <c r="T11" s="82">
        <v>0</v>
      </c>
      <c r="U11" s="82">
        <v>1</v>
      </c>
      <c r="V11" s="82">
        <v>1</v>
      </c>
      <c r="W11" s="82">
        <v>1</v>
      </c>
      <c r="X11" s="82">
        <v>0</v>
      </c>
      <c r="Y11" s="82">
        <v>1</v>
      </c>
      <c r="Z11" s="82">
        <v>1</v>
      </c>
      <c r="AA11" s="82">
        <v>1</v>
      </c>
      <c r="AB11" s="82">
        <v>0</v>
      </c>
      <c r="AC11" s="82">
        <v>1</v>
      </c>
      <c r="AD11" s="82">
        <v>1</v>
      </c>
      <c r="AE11" s="83">
        <v>0</v>
      </c>
      <c r="AF11" s="83">
        <v>0</v>
      </c>
      <c r="AG11" s="83">
        <v>0</v>
      </c>
      <c r="AH11" s="83">
        <v>0</v>
      </c>
      <c r="AI11" s="83">
        <v>0</v>
      </c>
      <c r="AJ11" s="314">
        <v>0</v>
      </c>
      <c r="AK11" s="257">
        <f t="shared" si="0"/>
        <v>16.5</v>
      </c>
      <c r="AL11" s="109"/>
      <c r="AM11" s="110"/>
    </row>
    <row r="12" spans="1:39" ht="19.5" customHeight="1">
      <c r="A12" s="20">
        <v>27</v>
      </c>
      <c r="B12" s="21">
        <v>37807</v>
      </c>
      <c r="C12" s="81">
        <v>1</v>
      </c>
      <c r="D12" s="82">
        <v>0</v>
      </c>
      <c r="E12" s="82">
        <v>1</v>
      </c>
      <c r="F12" s="82">
        <v>0</v>
      </c>
      <c r="G12" s="83">
        <v>0</v>
      </c>
      <c r="H12" s="83">
        <v>0</v>
      </c>
      <c r="I12" s="83">
        <v>0</v>
      </c>
      <c r="J12" s="83">
        <v>0</v>
      </c>
      <c r="K12" s="83">
        <v>0</v>
      </c>
      <c r="L12" s="83">
        <v>0</v>
      </c>
      <c r="M12" s="83">
        <v>0</v>
      </c>
      <c r="N12" s="83">
        <v>0</v>
      </c>
      <c r="O12" s="83">
        <v>0</v>
      </c>
      <c r="P12" s="83">
        <v>0</v>
      </c>
      <c r="Q12" s="83">
        <v>0</v>
      </c>
      <c r="R12" s="83">
        <v>0</v>
      </c>
      <c r="S12" s="83">
        <v>0</v>
      </c>
      <c r="T12" s="82">
        <v>1</v>
      </c>
      <c r="U12" s="82">
        <v>0</v>
      </c>
      <c r="V12" s="82">
        <v>0</v>
      </c>
      <c r="W12" s="82">
        <v>0</v>
      </c>
      <c r="X12" s="82">
        <v>1</v>
      </c>
      <c r="Y12" s="82">
        <v>0</v>
      </c>
      <c r="Z12" s="82">
        <v>0</v>
      </c>
      <c r="AA12" s="82">
        <v>0</v>
      </c>
      <c r="AB12" s="82">
        <v>1</v>
      </c>
      <c r="AC12" s="82">
        <v>0</v>
      </c>
      <c r="AD12" s="82">
        <v>0</v>
      </c>
      <c r="AE12" s="82">
        <v>1</v>
      </c>
      <c r="AF12" s="82">
        <v>1</v>
      </c>
      <c r="AG12" s="83">
        <v>0</v>
      </c>
      <c r="AH12" s="83">
        <v>0</v>
      </c>
      <c r="AI12" s="83">
        <v>0</v>
      </c>
      <c r="AJ12" s="314">
        <v>0</v>
      </c>
      <c r="AK12" s="257">
        <f t="shared" si="0"/>
        <v>9</v>
      </c>
      <c r="AL12" s="109"/>
      <c r="AM12" s="110"/>
    </row>
    <row r="13" spans="1:39" ht="19.5" customHeight="1">
      <c r="A13" s="20">
        <v>28</v>
      </c>
      <c r="B13" s="21">
        <v>37814</v>
      </c>
      <c r="C13" s="81">
        <v>0</v>
      </c>
      <c r="D13" s="82">
        <v>1</v>
      </c>
      <c r="E13" s="82">
        <v>0</v>
      </c>
      <c r="F13" s="83">
        <v>0</v>
      </c>
      <c r="G13" s="83">
        <v>0</v>
      </c>
      <c r="H13" s="83">
        <v>0</v>
      </c>
      <c r="I13" s="83">
        <v>0</v>
      </c>
      <c r="J13" s="83">
        <v>0</v>
      </c>
      <c r="K13" s="83">
        <v>0</v>
      </c>
      <c r="L13" s="83">
        <v>0</v>
      </c>
      <c r="M13" s="83">
        <v>0</v>
      </c>
      <c r="N13" s="83">
        <v>0</v>
      </c>
      <c r="O13" s="83">
        <v>0</v>
      </c>
      <c r="P13" s="83">
        <v>0</v>
      </c>
      <c r="Q13" s="83">
        <v>0</v>
      </c>
      <c r="R13" s="83">
        <v>0</v>
      </c>
      <c r="S13" s="83">
        <v>0</v>
      </c>
      <c r="T13" s="83">
        <v>0</v>
      </c>
      <c r="U13" s="83">
        <v>0</v>
      </c>
      <c r="V13" s="82">
        <v>1</v>
      </c>
      <c r="W13" s="82">
        <v>1</v>
      </c>
      <c r="X13" s="82">
        <v>0</v>
      </c>
      <c r="Y13" s="82">
        <v>1</v>
      </c>
      <c r="Z13" s="82">
        <v>1</v>
      </c>
      <c r="AA13" s="82">
        <v>1</v>
      </c>
      <c r="AB13" s="82">
        <v>0</v>
      </c>
      <c r="AC13" s="82">
        <v>1</v>
      </c>
      <c r="AD13" s="82">
        <v>1</v>
      </c>
      <c r="AE13" s="82">
        <v>0</v>
      </c>
      <c r="AF13" s="82">
        <v>0</v>
      </c>
      <c r="AG13" s="82">
        <v>1</v>
      </c>
      <c r="AH13" s="82">
        <v>0</v>
      </c>
      <c r="AI13" s="82">
        <v>1</v>
      </c>
      <c r="AJ13" s="314">
        <v>0</v>
      </c>
      <c r="AK13" s="257">
        <f t="shared" si="0"/>
        <v>15</v>
      </c>
      <c r="AL13" s="109"/>
      <c r="AM13" s="110"/>
    </row>
    <row r="14" spans="1:39" ht="19.5" customHeight="1">
      <c r="A14" s="20">
        <v>29</v>
      </c>
      <c r="B14" s="21">
        <v>37821</v>
      </c>
      <c r="C14" s="81">
        <v>1</v>
      </c>
      <c r="D14" s="82">
        <v>0</v>
      </c>
      <c r="E14" s="82">
        <v>1</v>
      </c>
      <c r="F14" s="83">
        <v>0</v>
      </c>
      <c r="G14" s="83">
        <v>0</v>
      </c>
      <c r="H14" s="83">
        <v>0</v>
      </c>
      <c r="I14" s="83">
        <v>0</v>
      </c>
      <c r="J14" s="83">
        <v>0</v>
      </c>
      <c r="K14" s="83">
        <v>0</v>
      </c>
      <c r="L14" s="83">
        <v>0</v>
      </c>
      <c r="M14" s="83">
        <v>0</v>
      </c>
      <c r="N14" s="83">
        <v>0</v>
      </c>
      <c r="O14" s="83">
        <v>0</v>
      </c>
      <c r="P14" s="83">
        <v>0</v>
      </c>
      <c r="Q14" s="83">
        <v>0</v>
      </c>
      <c r="R14" s="83">
        <v>0</v>
      </c>
      <c r="S14" s="83">
        <v>0</v>
      </c>
      <c r="T14" s="83">
        <v>0</v>
      </c>
      <c r="U14" s="83">
        <v>0</v>
      </c>
      <c r="V14" s="82">
        <v>0</v>
      </c>
      <c r="W14" s="82">
        <v>0</v>
      </c>
      <c r="X14" s="82">
        <v>1</v>
      </c>
      <c r="Y14" s="82">
        <v>0</v>
      </c>
      <c r="Z14" s="82">
        <v>0</v>
      </c>
      <c r="AA14" s="82">
        <v>0</v>
      </c>
      <c r="AB14" s="82">
        <v>1</v>
      </c>
      <c r="AC14" s="82">
        <v>0</v>
      </c>
      <c r="AD14" s="82">
        <v>0</v>
      </c>
      <c r="AE14" s="82">
        <v>1</v>
      </c>
      <c r="AF14" s="82">
        <v>1</v>
      </c>
      <c r="AG14" s="82">
        <v>0</v>
      </c>
      <c r="AH14" s="82">
        <v>1</v>
      </c>
      <c r="AI14" s="82">
        <v>0</v>
      </c>
      <c r="AJ14" s="315">
        <v>1</v>
      </c>
      <c r="AK14" s="257">
        <f t="shared" si="0"/>
        <v>13</v>
      </c>
      <c r="AL14" s="109"/>
      <c r="AM14" s="110"/>
    </row>
    <row r="15" spans="1:39" ht="19.5" customHeight="1">
      <c r="A15" s="20">
        <v>30</v>
      </c>
      <c r="B15" s="21">
        <v>37828</v>
      </c>
      <c r="C15" s="81">
        <v>0</v>
      </c>
      <c r="D15" s="82">
        <v>1</v>
      </c>
      <c r="E15" s="82">
        <v>0</v>
      </c>
      <c r="F15" s="83">
        <v>0</v>
      </c>
      <c r="G15" s="83">
        <v>0</v>
      </c>
      <c r="H15" s="83">
        <v>0</v>
      </c>
      <c r="I15" s="83">
        <v>0</v>
      </c>
      <c r="J15" s="83">
        <v>0</v>
      </c>
      <c r="K15" s="83">
        <v>0</v>
      </c>
      <c r="L15" s="83">
        <v>0</v>
      </c>
      <c r="M15" s="83">
        <v>0</v>
      </c>
      <c r="N15" s="83">
        <v>0</v>
      </c>
      <c r="O15" s="83">
        <v>0</v>
      </c>
      <c r="P15" s="83">
        <v>0</v>
      </c>
      <c r="Q15" s="83">
        <v>0</v>
      </c>
      <c r="R15" s="83">
        <v>0</v>
      </c>
      <c r="S15" s="83">
        <v>0</v>
      </c>
      <c r="T15" s="83">
        <v>0</v>
      </c>
      <c r="U15" s="83">
        <v>0</v>
      </c>
      <c r="V15" s="82">
        <v>1</v>
      </c>
      <c r="W15" s="82">
        <v>1</v>
      </c>
      <c r="X15" s="82">
        <v>0</v>
      </c>
      <c r="Y15" s="82">
        <v>1</v>
      </c>
      <c r="Z15" s="82">
        <v>1</v>
      </c>
      <c r="AA15" s="82">
        <v>1</v>
      </c>
      <c r="AB15" s="82">
        <v>0</v>
      </c>
      <c r="AC15" s="82">
        <v>1</v>
      </c>
      <c r="AD15" s="82">
        <v>1</v>
      </c>
      <c r="AE15" s="82">
        <v>0</v>
      </c>
      <c r="AF15" s="82">
        <v>0</v>
      </c>
      <c r="AG15" s="82">
        <v>1</v>
      </c>
      <c r="AH15" s="82">
        <v>0</v>
      </c>
      <c r="AI15" s="82">
        <v>1</v>
      </c>
      <c r="AJ15" s="315">
        <v>0</v>
      </c>
      <c r="AK15" s="257">
        <f t="shared" si="0"/>
        <v>15</v>
      </c>
      <c r="AL15" s="109"/>
      <c r="AM15" s="110"/>
    </row>
    <row r="16" spans="1:39" ht="19.5" customHeight="1">
      <c r="A16" s="20">
        <v>31</v>
      </c>
      <c r="B16" s="21">
        <v>37835</v>
      </c>
      <c r="C16" s="81">
        <v>1</v>
      </c>
      <c r="D16" s="82">
        <v>0</v>
      </c>
      <c r="E16" s="82">
        <v>1</v>
      </c>
      <c r="F16" s="83">
        <v>0</v>
      </c>
      <c r="G16" s="83">
        <v>0</v>
      </c>
      <c r="H16" s="83">
        <v>0</v>
      </c>
      <c r="I16" s="83">
        <v>0</v>
      </c>
      <c r="J16" s="83">
        <v>0</v>
      </c>
      <c r="K16" s="83">
        <v>0</v>
      </c>
      <c r="L16" s="83">
        <v>0</v>
      </c>
      <c r="M16" s="83">
        <v>0</v>
      </c>
      <c r="N16" s="83">
        <v>0</v>
      </c>
      <c r="O16" s="83">
        <v>0</v>
      </c>
      <c r="P16" s="83">
        <v>0</v>
      </c>
      <c r="Q16" s="83">
        <v>0</v>
      </c>
      <c r="R16" s="83">
        <v>0</v>
      </c>
      <c r="S16" s="83">
        <v>0</v>
      </c>
      <c r="T16" s="83">
        <v>0</v>
      </c>
      <c r="U16" s="83">
        <v>0</v>
      </c>
      <c r="V16" s="82">
        <v>0</v>
      </c>
      <c r="W16" s="82">
        <v>0</v>
      </c>
      <c r="X16" s="82">
        <v>1</v>
      </c>
      <c r="Y16" s="82">
        <v>0</v>
      </c>
      <c r="Z16" s="82">
        <v>0</v>
      </c>
      <c r="AA16" s="82">
        <v>0</v>
      </c>
      <c r="AB16" s="82">
        <v>1</v>
      </c>
      <c r="AC16" s="82">
        <v>0</v>
      </c>
      <c r="AD16" s="82">
        <v>0</v>
      </c>
      <c r="AE16" s="82">
        <v>1</v>
      </c>
      <c r="AF16" s="82">
        <v>1</v>
      </c>
      <c r="AG16" s="82">
        <v>0</v>
      </c>
      <c r="AH16" s="82">
        <v>1</v>
      </c>
      <c r="AI16" s="82">
        <v>0</v>
      </c>
      <c r="AJ16" s="315">
        <v>1</v>
      </c>
      <c r="AK16" s="257">
        <f t="shared" si="0"/>
        <v>13</v>
      </c>
      <c r="AL16" s="109"/>
      <c r="AM16" s="110"/>
    </row>
    <row r="17" spans="1:39" ht="19.5" customHeight="1">
      <c r="A17" s="33">
        <v>32</v>
      </c>
      <c r="B17" s="281">
        <v>37842</v>
      </c>
      <c r="C17" s="81">
        <v>0</v>
      </c>
      <c r="D17" s="82">
        <v>1</v>
      </c>
      <c r="E17" s="82">
        <v>0</v>
      </c>
      <c r="F17" s="83">
        <v>0</v>
      </c>
      <c r="G17" s="83">
        <v>0</v>
      </c>
      <c r="H17" s="83">
        <v>0</v>
      </c>
      <c r="I17" s="83">
        <v>0</v>
      </c>
      <c r="J17" s="83">
        <v>0</v>
      </c>
      <c r="K17" s="83">
        <v>0</v>
      </c>
      <c r="L17" s="83">
        <v>0</v>
      </c>
      <c r="M17" s="83">
        <v>0</v>
      </c>
      <c r="N17" s="83">
        <v>0</v>
      </c>
      <c r="O17" s="83">
        <v>0</v>
      </c>
      <c r="P17" s="83">
        <v>0</v>
      </c>
      <c r="Q17" s="83">
        <v>0</v>
      </c>
      <c r="R17" s="83">
        <v>0</v>
      </c>
      <c r="S17" s="83">
        <v>0</v>
      </c>
      <c r="T17" s="83">
        <v>0</v>
      </c>
      <c r="U17" s="83">
        <v>0</v>
      </c>
      <c r="V17" s="82">
        <v>1</v>
      </c>
      <c r="W17" s="82">
        <v>1</v>
      </c>
      <c r="X17" s="82">
        <v>0</v>
      </c>
      <c r="Y17" s="82">
        <v>1</v>
      </c>
      <c r="Z17" s="82">
        <v>1</v>
      </c>
      <c r="AA17" s="82">
        <v>1</v>
      </c>
      <c r="AB17" s="82">
        <v>0</v>
      </c>
      <c r="AC17" s="82">
        <v>1</v>
      </c>
      <c r="AD17" s="82">
        <v>1</v>
      </c>
      <c r="AE17" s="82">
        <v>0</v>
      </c>
      <c r="AF17" s="82">
        <v>0</v>
      </c>
      <c r="AG17" s="82">
        <v>1</v>
      </c>
      <c r="AH17" s="82">
        <v>0</v>
      </c>
      <c r="AI17" s="82">
        <v>1</v>
      </c>
      <c r="AJ17" s="315">
        <v>0</v>
      </c>
      <c r="AK17" s="257">
        <f t="shared" si="0"/>
        <v>15</v>
      </c>
      <c r="AL17" s="109"/>
      <c r="AM17" s="110"/>
    </row>
    <row r="18" spans="1:39" ht="19.5" customHeight="1" thickBot="1">
      <c r="A18" s="300">
        <v>33</v>
      </c>
      <c r="B18" s="301">
        <v>38215</v>
      </c>
      <c r="C18" s="308">
        <v>1</v>
      </c>
      <c r="D18" s="309">
        <v>0</v>
      </c>
      <c r="E18" s="309">
        <v>1</v>
      </c>
      <c r="F18" s="298">
        <v>0</v>
      </c>
      <c r="G18" s="298">
        <v>0</v>
      </c>
      <c r="H18" s="298">
        <v>0</v>
      </c>
      <c r="I18" s="298">
        <v>0</v>
      </c>
      <c r="J18" s="298">
        <v>0</v>
      </c>
      <c r="K18" s="298">
        <v>0</v>
      </c>
      <c r="L18" s="298">
        <v>0</v>
      </c>
      <c r="M18" s="298">
        <v>0</v>
      </c>
      <c r="N18" s="298">
        <v>0</v>
      </c>
      <c r="O18" s="298">
        <v>0</v>
      </c>
      <c r="P18" s="298">
        <v>0</v>
      </c>
      <c r="Q18" s="298">
        <v>0</v>
      </c>
      <c r="R18" s="298">
        <v>0</v>
      </c>
      <c r="S18" s="298">
        <v>0</v>
      </c>
      <c r="T18" s="298">
        <v>0</v>
      </c>
      <c r="U18" s="298">
        <v>0</v>
      </c>
      <c r="V18" s="309">
        <v>0</v>
      </c>
      <c r="W18" s="309">
        <v>0</v>
      </c>
      <c r="X18" s="309">
        <v>1</v>
      </c>
      <c r="Y18" s="309">
        <v>0</v>
      </c>
      <c r="Z18" s="309">
        <v>0</v>
      </c>
      <c r="AA18" s="309">
        <v>0</v>
      </c>
      <c r="AB18" s="309">
        <v>1</v>
      </c>
      <c r="AC18" s="309">
        <v>0</v>
      </c>
      <c r="AD18" s="309">
        <v>0</v>
      </c>
      <c r="AE18" s="309">
        <v>1</v>
      </c>
      <c r="AF18" s="309">
        <v>1</v>
      </c>
      <c r="AG18" s="309">
        <v>0</v>
      </c>
      <c r="AH18" s="309">
        <v>1</v>
      </c>
      <c r="AI18" s="309">
        <v>0</v>
      </c>
      <c r="AJ18" s="316">
        <v>1</v>
      </c>
      <c r="AK18" s="317">
        <f t="shared" si="0"/>
        <v>13</v>
      </c>
      <c r="AL18" s="109"/>
      <c r="AM18" s="110"/>
    </row>
    <row r="19" spans="1:39" s="65" customFormat="1" ht="19.5" customHeight="1" thickBot="1" thickTop="1">
      <c r="A19" s="340" t="s">
        <v>97</v>
      </c>
      <c r="B19" s="340"/>
      <c r="C19" s="284">
        <f>SUM(C4:C18)</f>
        <v>8</v>
      </c>
      <c r="D19" s="284">
        <f aca="true" t="shared" si="1" ref="D19:AJ19">SUM(D4:D18)</f>
        <v>7</v>
      </c>
      <c r="E19" s="284">
        <f t="shared" si="1"/>
        <v>8</v>
      </c>
      <c r="F19" s="284">
        <f t="shared" si="1"/>
        <v>4</v>
      </c>
      <c r="G19" s="284">
        <f t="shared" si="1"/>
        <v>8</v>
      </c>
      <c r="H19" s="284">
        <f t="shared" si="1"/>
        <v>4</v>
      </c>
      <c r="I19" s="284">
        <f t="shared" si="1"/>
        <v>4</v>
      </c>
      <c r="J19" s="284">
        <f t="shared" si="1"/>
        <v>4</v>
      </c>
      <c r="K19" s="284">
        <f t="shared" si="1"/>
        <v>4</v>
      </c>
      <c r="L19" s="284">
        <f>SUM(L4:L18)</f>
        <v>0</v>
      </c>
      <c r="M19" s="284">
        <f>SUM(M4:M18)</f>
        <v>8</v>
      </c>
      <c r="N19" s="284">
        <f>SUM(N4:N18)</f>
        <v>3</v>
      </c>
      <c r="O19" s="284">
        <f>SUM(O4:O18)</f>
        <v>3</v>
      </c>
      <c r="P19" s="284">
        <f>SUM(P4:P18)</f>
        <v>3</v>
      </c>
      <c r="Q19" s="284">
        <f t="shared" si="1"/>
        <v>5</v>
      </c>
      <c r="R19" s="284">
        <f t="shared" si="1"/>
        <v>2</v>
      </c>
      <c r="S19" s="284">
        <f t="shared" si="1"/>
        <v>3</v>
      </c>
      <c r="T19" s="284">
        <f t="shared" si="1"/>
        <v>4</v>
      </c>
      <c r="U19" s="284">
        <f t="shared" si="1"/>
        <v>3</v>
      </c>
      <c r="V19" s="284">
        <f t="shared" si="1"/>
        <v>5</v>
      </c>
      <c r="W19" s="284">
        <f t="shared" si="1"/>
        <v>5</v>
      </c>
      <c r="X19" s="284">
        <f t="shared" si="1"/>
        <v>5</v>
      </c>
      <c r="Y19" s="284">
        <f>SUM(Y4:Y18)</f>
        <v>4</v>
      </c>
      <c r="Z19" s="284">
        <f t="shared" si="1"/>
        <v>4</v>
      </c>
      <c r="AA19" s="284">
        <f t="shared" si="1"/>
        <v>4</v>
      </c>
      <c r="AB19" s="284">
        <f t="shared" si="1"/>
        <v>4</v>
      </c>
      <c r="AC19" s="284">
        <f t="shared" si="1"/>
        <v>4</v>
      </c>
      <c r="AD19" s="284">
        <f t="shared" si="1"/>
        <v>4</v>
      </c>
      <c r="AE19" s="284">
        <f t="shared" si="1"/>
        <v>4</v>
      </c>
      <c r="AF19" s="284">
        <f t="shared" si="1"/>
        <v>4</v>
      </c>
      <c r="AG19" s="284">
        <f t="shared" si="1"/>
        <v>3</v>
      </c>
      <c r="AH19" s="284">
        <f t="shared" si="1"/>
        <v>3</v>
      </c>
      <c r="AI19" s="284">
        <f t="shared" si="1"/>
        <v>3</v>
      </c>
      <c r="AJ19" s="312">
        <f t="shared" si="1"/>
        <v>3</v>
      </c>
      <c r="AK19" s="307"/>
      <c r="AL19" s="27"/>
      <c r="AM19" s="34"/>
    </row>
    <row r="20" spans="1:39" ht="19.5" customHeight="1" thickTop="1">
      <c r="A20" s="341" t="s">
        <v>98</v>
      </c>
      <c r="B20" s="341"/>
      <c r="C20" s="85">
        <f>produceunits!C38</f>
        <v>1.5</v>
      </c>
      <c r="D20" s="85">
        <f>produceunits!C27</f>
        <v>1</v>
      </c>
      <c r="E20" s="85">
        <f>produceunits!C20</f>
        <v>1.5</v>
      </c>
      <c r="F20" s="85">
        <f>produceunits!C31</f>
        <v>1</v>
      </c>
      <c r="G20" s="85">
        <f>produceunits!C34</f>
        <v>2</v>
      </c>
      <c r="H20" s="85">
        <f>produceunits!C8</f>
        <v>1</v>
      </c>
      <c r="I20" s="85">
        <f>produceunits!C9</f>
        <v>1.5</v>
      </c>
      <c r="J20" s="85">
        <f>produceunits!C40</f>
        <v>1</v>
      </c>
      <c r="K20" s="85">
        <f>produceunits!C21</f>
        <v>1</v>
      </c>
      <c r="L20" s="85">
        <f>produceunits!C22</f>
        <v>1</v>
      </c>
      <c r="M20" s="85">
        <f>produceunits!C23</f>
        <v>1</v>
      </c>
      <c r="N20" s="85">
        <f>produceunits!C10</f>
        <v>2</v>
      </c>
      <c r="O20" s="85">
        <f>produceunits!C14</f>
        <v>2</v>
      </c>
      <c r="P20" s="85">
        <f>produceunits!C26</f>
        <v>1.5</v>
      </c>
      <c r="Q20" s="85">
        <f>produceunits!C28</f>
        <v>2</v>
      </c>
      <c r="R20" s="85">
        <f>produceunits!C24</f>
        <v>1</v>
      </c>
      <c r="S20" s="85">
        <f>produceunits!C13</f>
        <v>1.5</v>
      </c>
      <c r="T20" s="85">
        <f>produceunits!C15</f>
        <v>1</v>
      </c>
      <c r="U20" s="85">
        <f>produceunits!C11</f>
        <v>1.5</v>
      </c>
      <c r="V20" s="85">
        <f>produceunits!C30</f>
        <v>1</v>
      </c>
      <c r="W20" s="85">
        <f>produceunits!C37</f>
        <v>2</v>
      </c>
      <c r="X20" s="85">
        <f>produceunits!C36</f>
        <v>1</v>
      </c>
      <c r="Y20" s="85">
        <f>produceunits!C16</f>
        <v>0.5</v>
      </c>
      <c r="Z20" s="85">
        <f>produceunits!C35</f>
        <v>1</v>
      </c>
      <c r="AA20" s="85">
        <f>produceunits!C19</f>
        <v>1</v>
      </c>
      <c r="AB20" s="85">
        <f>produceunits!C32</f>
        <v>2</v>
      </c>
      <c r="AC20" s="85">
        <f>produceunits!C25</f>
        <v>2</v>
      </c>
      <c r="AD20" s="85">
        <f>produceunits!C18</f>
        <v>0.5</v>
      </c>
      <c r="AE20" s="85">
        <f>produceunits!C29</f>
        <v>1</v>
      </c>
      <c r="AF20" s="85">
        <f>produceunits!C39</f>
        <v>1</v>
      </c>
      <c r="AG20" s="85">
        <f>produceunits!C41</f>
        <v>4</v>
      </c>
      <c r="AH20" s="85">
        <f>produceunits!C12</f>
        <v>3</v>
      </c>
      <c r="AI20" s="85">
        <f>produceunits!C33</f>
        <v>2</v>
      </c>
      <c r="AJ20" s="275">
        <f>produceunits!C17</f>
        <v>2</v>
      </c>
      <c r="AK20" s="305" t="s">
        <v>23</v>
      </c>
      <c r="AL20" s="109"/>
      <c r="AM20" s="110"/>
    </row>
    <row r="21" spans="1:39" s="247" customFormat="1" ht="19.5" customHeight="1" thickBot="1">
      <c r="A21" s="342" t="s">
        <v>99</v>
      </c>
      <c r="B21" s="342"/>
      <c r="C21" s="251">
        <f>+C19*C20</f>
        <v>12</v>
      </c>
      <c r="D21" s="251">
        <f aca="true" t="shared" si="2" ref="D21:AI21">+D19*D20</f>
        <v>7</v>
      </c>
      <c r="E21" s="251">
        <f t="shared" si="2"/>
        <v>12</v>
      </c>
      <c r="F21" s="251">
        <f t="shared" si="2"/>
        <v>4</v>
      </c>
      <c r="G21" s="251">
        <f t="shared" si="2"/>
        <v>16</v>
      </c>
      <c r="H21" s="251">
        <f t="shared" si="2"/>
        <v>4</v>
      </c>
      <c r="I21" s="251">
        <f t="shared" si="2"/>
        <v>6</v>
      </c>
      <c r="J21" s="251">
        <f t="shared" si="2"/>
        <v>4</v>
      </c>
      <c r="K21" s="251">
        <f t="shared" si="2"/>
        <v>4</v>
      </c>
      <c r="L21" s="251">
        <f>+L19*L20</f>
        <v>0</v>
      </c>
      <c r="M21" s="251">
        <f>+M19*M20</f>
        <v>8</v>
      </c>
      <c r="N21" s="251">
        <f>+N19*N20</f>
        <v>6</v>
      </c>
      <c r="O21" s="251">
        <f>+O19*O20</f>
        <v>6</v>
      </c>
      <c r="P21" s="251">
        <f>+P19*P20</f>
        <v>4.5</v>
      </c>
      <c r="Q21" s="251">
        <f t="shared" si="2"/>
        <v>10</v>
      </c>
      <c r="R21" s="251">
        <f t="shared" si="2"/>
        <v>2</v>
      </c>
      <c r="S21" s="251">
        <f t="shared" si="2"/>
        <v>4.5</v>
      </c>
      <c r="T21" s="251">
        <f t="shared" si="2"/>
        <v>4</v>
      </c>
      <c r="U21" s="251">
        <f t="shared" si="2"/>
        <v>4.5</v>
      </c>
      <c r="V21" s="251">
        <f t="shared" si="2"/>
        <v>5</v>
      </c>
      <c r="W21" s="251">
        <f t="shared" si="2"/>
        <v>10</v>
      </c>
      <c r="X21" s="251">
        <f t="shared" si="2"/>
        <v>5</v>
      </c>
      <c r="Y21" s="251">
        <f>+Y19*Y20</f>
        <v>2</v>
      </c>
      <c r="Z21" s="251">
        <f t="shared" si="2"/>
        <v>4</v>
      </c>
      <c r="AA21" s="251">
        <f t="shared" si="2"/>
        <v>4</v>
      </c>
      <c r="AB21" s="251">
        <f t="shared" si="2"/>
        <v>8</v>
      </c>
      <c r="AC21" s="251">
        <f t="shared" si="2"/>
        <v>8</v>
      </c>
      <c r="AD21" s="251">
        <f t="shared" si="2"/>
        <v>2</v>
      </c>
      <c r="AE21" s="251">
        <f t="shared" si="2"/>
        <v>4</v>
      </c>
      <c r="AF21" s="251">
        <f t="shared" si="2"/>
        <v>4</v>
      </c>
      <c r="AG21" s="251">
        <f t="shared" si="2"/>
        <v>12</v>
      </c>
      <c r="AH21" s="251">
        <f t="shared" si="2"/>
        <v>9</v>
      </c>
      <c r="AI21" s="251">
        <f t="shared" si="2"/>
        <v>6</v>
      </c>
      <c r="AJ21" s="252">
        <f>+AJ19*AJ20</f>
        <v>6</v>
      </c>
      <c r="AK21" s="306">
        <f>SUM(AK4:AK18)</f>
        <v>207.5</v>
      </c>
      <c r="AL21" s="244"/>
      <c r="AM21" s="246"/>
    </row>
    <row r="22" s="234" customFormat="1" ht="21.75" customHeight="1" thickTop="1">
      <c r="AK22" s="249"/>
    </row>
    <row r="23" spans="2:37" s="234" customFormat="1" ht="21.75" customHeight="1">
      <c r="B23" s="235"/>
      <c r="AK23" s="249"/>
    </row>
    <row r="24" s="234" customFormat="1" ht="18">
      <c r="AK24" s="249"/>
    </row>
    <row r="25" spans="2:37" s="234" customFormat="1" ht="18">
      <c r="B25" s="236"/>
      <c r="C25" s="64"/>
      <c r="D25" s="64"/>
      <c r="E25" s="64"/>
      <c r="F25" s="64"/>
      <c r="G25" s="64"/>
      <c r="H25" s="64"/>
      <c r="I25" s="64"/>
      <c r="J25" s="64"/>
      <c r="K25" s="64"/>
      <c r="L25" s="64"/>
      <c r="M25" s="64"/>
      <c r="N25" s="64"/>
      <c r="O25" s="64"/>
      <c r="P25" s="64"/>
      <c r="Q25" s="64"/>
      <c r="R25" s="64"/>
      <c r="AK25" s="249"/>
    </row>
    <row r="26" spans="2:37" s="234" customFormat="1" ht="18">
      <c r="B26" s="236"/>
      <c r="C26" s="235"/>
      <c r="D26" s="235"/>
      <c r="E26" s="235"/>
      <c r="F26" s="235"/>
      <c r="G26" s="235"/>
      <c r="H26" s="235"/>
      <c r="I26" s="235"/>
      <c r="J26" s="235"/>
      <c r="K26" s="235"/>
      <c r="L26" s="235"/>
      <c r="M26" s="235"/>
      <c r="N26" s="235"/>
      <c r="O26" s="64"/>
      <c r="P26" s="64"/>
      <c r="Q26" s="64"/>
      <c r="R26" s="64"/>
      <c r="AK26" s="249"/>
    </row>
    <row r="27" spans="2:37" s="234" customFormat="1" ht="18">
      <c r="B27" s="237"/>
      <c r="C27" s="64"/>
      <c r="D27" s="229"/>
      <c r="E27" s="238"/>
      <c r="F27" s="235"/>
      <c r="G27" s="235"/>
      <c r="H27" s="235"/>
      <c r="I27" s="235"/>
      <c r="J27" s="229"/>
      <c r="K27" s="239"/>
      <c r="N27" s="235"/>
      <c r="O27" s="235"/>
      <c r="P27" s="235"/>
      <c r="Q27" s="64"/>
      <c r="R27" s="64"/>
      <c r="AK27" s="249"/>
    </row>
    <row r="28" spans="2:37" s="234" customFormat="1" ht="18">
      <c r="B28" s="240"/>
      <c r="C28" s="64"/>
      <c r="D28" s="64"/>
      <c r="E28" s="64"/>
      <c r="F28" s="64"/>
      <c r="G28" s="64"/>
      <c r="H28" s="228"/>
      <c r="I28" s="241"/>
      <c r="J28" s="64"/>
      <c r="K28" s="64"/>
      <c r="L28" s="64"/>
      <c r="M28" s="64"/>
      <c r="N28" s="64"/>
      <c r="O28" s="64"/>
      <c r="P28" s="64"/>
      <c r="Q28" s="64"/>
      <c r="R28" s="64"/>
      <c r="AK28" s="249"/>
    </row>
    <row r="29" spans="2:37" s="234" customFormat="1" ht="18">
      <c r="B29" s="236"/>
      <c r="C29" s="64"/>
      <c r="D29" s="64"/>
      <c r="E29" s="64"/>
      <c r="F29" s="64"/>
      <c r="G29" s="64"/>
      <c r="H29" s="64"/>
      <c r="I29" s="64"/>
      <c r="J29" s="64"/>
      <c r="K29" s="64"/>
      <c r="L29" s="64"/>
      <c r="M29" s="64"/>
      <c r="N29" s="64"/>
      <c r="O29" s="64"/>
      <c r="P29" s="64"/>
      <c r="Q29" s="64"/>
      <c r="R29" s="64"/>
      <c r="AK29" s="249"/>
    </row>
    <row r="30" spans="2:37" s="234" customFormat="1" ht="18">
      <c r="B30" s="236"/>
      <c r="C30" s="64"/>
      <c r="D30" s="64"/>
      <c r="E30" s="64"/>
      <c r="F30" s="64"/>
      <c r="G30" s="64"/>
      <c r="H30" s="64"/>
      <c r="I30" s="64"/>
      <c r="J30" s="64"/>
      <c r="K30" s="64"/>
      <c r="L30" s="64"/>
      <c r="M30" s="64"/>
      <c r="N30" s="64"/>
      <c r="O30" s="64"/>
      <c r="P30" s="64"/>
      <c r="Q30" s="64"/>
      <c r="R30" s="64"/>
      <c r="AK30" s="249"/>
    </row>
    <row r="31" spans="2:37" s="234" customFormat="1" ht="18">
      <c r="B31" s="236"/>
      <c r="C31" s="64"/>
      <c r="D31" s="64"/>
      <c r="E31" s="64"/>
      <c r="F31" s="64"/>
      <c r="G31" s="64"/>
      <c r="H31" s="64"/>
      <c r="I31" s="64"/>
      <c r="J31" s="64"/>
      <c r="K31" s="64"/>
      <c r="L31" s="64"/>
      <c r="M31" s="64"/>
      <c r="N31" s="64"/>
      <c r="O31" s="64"/>
      <c r="P31" s="64"/>
      <c r="Q31" s="64"/>
      <c r="R31" s="64"/>
      <c r="AK31" s="249"/>
    </row>
    <row r="32" spans="2:37" s="234" customFormat="1" ht="18">
      <c r="B32" s="236"/>
      <c r="C32" s="64"/>
      <c r="D32" s="64"/>
      <c r="E32" s="64"/>
      <c r="F32" s="64"/>
      <c r="G32" s="64"/>
      <c r="H32" s="64"/>
      <c r="I32" s="64"/>
      <c r="J32" s="64"/>
      <c r="K32" s="64"/>
      <c r="L32" s="64"/>
      <c r="M32" s="64"/>
      <c r="N32" s="64"/>
      <c r="O32" s="64"/>
      <c r="P32" s="64"/>
      <c r="Q32" s="64"/>
      <c r="R32" s="64"/>
      <c r="AK32" s="249"/>
    </row>
    <row r="33" s="234" customFormat="1" ht="18">
      <c r="AK33" s="249"/>
    </row>
    <row r="34" s="234" customFormat="1" ht="18">
      <c r="AK34" s="249"/>
    </row>
    <row r="35" s="234" customFormat="1" ht="18">
      <c r="AK35" s="249"/>
    </row>
    <row r="36" s="234" customFormat="1" ht="18">
      <c r="AK36" s="249"/>
    </row>
    <row r="37" s="234" customFormat="1" ht="18">
      <c r="AK37" s="249"/>
    </row>
    <row r="38" s="234" customFormat="1" ht="18">
      <c r="AK38" s="249"/>
    </row>
    <row r="39" s="234" customFormat="1" ht="18">
      <c r="AK39" s="249"/>
    </row>
    <row r="40" s="234" customFormat="1" ht="18">
      <c r="AK40" s="249"/>
    </row>
    <row r="41" s="234" customFormat="1" ht="18">
      <c r="AK41" s="249"/>
    </row>
    <row r="42" s="234" customFormat="1" ht="18">
      <c r="AK42" s="249"/>
    </row>
    <row r="43" s="234" customFormat="1" ht="18">
      <c r="AK43" s="249"/>
    </row>
    <row r="44" s="234" customFormat="1" ht="18">
      <c r="AK44" s="249"/>
    </row>
    <row r="45" s="234" customFormat="1" ht="18">
      <c r="AK45" s="249"/>
    </row>
    <row r="46" s="234" customFormat="1" ht="18">
      <c r="AK46" s="249"/>
    </row>
    <row r="47" s="234" customFormat="1" ht="18">
      <c r="AK47" s="249"/>
    </row>
    <row r="48" s="234" customFormat="1" ht="18">
      <c r="AK48" s="249"/>
    </row>
    <row r="49" s="234" customFormat="1" ht="18">
      <c r="AK49" s="249"/>
    </row>
    <row r="50" s="234" customFormat="1" ht="18">
      <c r="AK50" s="249"/>
    </row>
    <row r="51" s="234" customFormat="1" ht="18">
      <c r="AK51" s="249"/>
    </row>
    <row r="52" s="234" customFormat="1" ht="18">
      <c r="AK52" s="249"/>
    </row>
    <row r="53" s="234" customFormat="1" ht="18">
      <c r="AK53" s="249"/>
    </row>
    <row r="54" s="234" customFormat="1" ht="18">
      <c r="AK54" s="249"/>
    </row>
    <row r="55" s="234" customFormat="1" ht="18">
      <c r="AK55" s="249"/>
    </row>
    <row r="56" s="234" customFormat="1" ht="18">
      <c r="AK56" s="249"/>
    </row>
    <row r="57" s="234" customFormat="1" ht="18">
      <c r="AK57" s="249"/>
    </row>
    <row r="58" s="234" customFormat="1" ht="18">
      <c r="AK58" s="249"/>
    </row>
    <row r="59" s="234" customFormat="1" ht="18">
      <c r="AK59" s="249"/>
    </row>
    <row r="60" s="234" customFormat="1" ht="18">
      <c r="AK60" s="249"/>
    </row>
    <row r="61" s="234" customFormat="1" ht="18">
      <c r="AK61" s="249"/>
    </row>
    <row r="62" s="234" customFormat="1" ht="18">
      <c r="AK62" s="249"/>
    </row>
    <row r="63" s="234" customFormat="1" ht="18">
      <c r="AK63" s="249"/>
    </row>
    <row r="64" s="234" customFormat="1" ht="18">
      <c r="AK64" s="249"/>
    </row>
    <row r="65" s="234" customFormat="1" ht="18">
      <c r="AK65" s="249"/>
    </row>
    <row r="66" s="234" customFormat="1" ht="18">
      <c r="AK66" s="249"/>
    </row>
    <row r="67" s="234" customFormat="1" ht="18">
      <c r="AK67" s="249"/>
    </row>
    <row r="68" s="234" customFormat="1" ht="18">
      <c r="AK68" s="249"/>
    </row>
    <row r="69" s="234" customFormat="1" ht="18">
      <c r="AK69" s="249"/>
    </row>
    <row r="70" s="234" customFormat="1" ht="18">
      <c r="AK70" s="249"/>
    </row>
    <row r="71" s="234" customFormat="1" ht="18">
      <c r="AK71" s="249"/>
    </row>
    <row r="72" s="234" customFormat="1" ht="18">
      <c r="AK72" s="249"/>
    </row>
    <row r="73" s="234" customFormat="1" ht="18">
      <c r="AK73" s="249"/>
    </row>
    <row r="74" s="234" customFormat="1" ht="18">
      <c r="AK74" s="249"/>
    </row>
    <row r="75" s="234" customFormat="1" ht="18">
      <c r="AK75" s="249"/>
    </row>
    <row r="76" s="234" customFormat="1" ht="18">
      <c r="AK76" s="249"/>
    </row>
    <row r="77" s="234" customFormat="1" ht="18">
      <c r="AK77" s="249"/>
    </row>
    <row r="78" s="234" customFormat="1" ht="18">
      <c r="AK78" s="249"/>
    </row>
    <row r="79" s="234" customFormat="1" ht="18">
      <c r="AK79" s="249"/>
    </row>
    <row r="80" s="234" customFormat="1" ht="18">
      <c r="AK80" s="249"/>
    </row>
    <row r="81" s="234" customFormat="1" ht="18">
      <c r="AK81" s="249"/>
    </row>
    <row r="82" s="234" customFormat="1" ht="18">
      <c r="AK82" s="249"/>
    </row>
    <row r="83" s="234" customFormat="1" ht="18">
      <c r="AK83" s="249"/>
    </row>
    <row r="84" s="234" customFormat="1" ht="18">
      <c r="AK84" s="249"/>
    </row>
    <row r="85" s="234" customFormat="1" ht="18">
      <c r="AK85" s="249"/>
    </row>
    <row r="86" s="234" customFormat="1" ht="18">
      <c r="AK86" s="249"/>
    </row>
    <row r="87" s="234" customFormat="1" ht="18">
      <c r="AK87" s="249"/>
    </row>
    <row r="88" s="234" customFormat="1" ht="18">
      <c r="AK88" s="249"/>
    </row>
    <row r="89" s="234" customFormat="1" ht="18">
      <c r="AK89" s="249"/>
    </row>
    <row r="90" s="234" customFormat="1" ht="18">
      <c r="AK90" s="249"/>
    </row>
    <row r="91" s="234" customFormat="1" ht="18">
      <c r="AK91" s="249"/>
    </row>
    <row r="92" s="234" customFormat="1" ht="18">
      <c r="AK92" s="249"/>
    </row>
    <row r="93" s="234" customFormat="1" ht="18">
      <c r="AK93" s="249"/>
    </row>
    <row r="94" s="234" customFormat="1" ht="18">
      <c r="AK94" s="249"/>
    </row>
    <row r="95" s="234" customFormat="1" ht="18">
      <c r="AK95" s="249"/>
    </row>
    <row r="96" s="234" customFormat="1" ht="18">
      <c r="AK96" s="249"/>
    </row>
    <row r="97" s="234" customFormat="1" ht="18">
      <c r="AK97" s="249"/>
    </row>
    <row r="98" s="234" customFormat="1" ht="18">
      <c r="AK98" s="249"/>
    </row>
    <row r="99" s="234" customFormat="1" ht="18">
      <c r="AK99" s="249"/>
    </row>
    <row r="100" s="234" customFormat="1" ht="18">
      <c r="AK100" s="249"/>
    </row>
    <row r="101" s="234" customFormat="1" ht="18">
      <c r="AK101" s="249"/>
    </row>
    <row r="102" s="234" customFormat="1" ht="18">
      <c r="AK102" s="249"/>
    </row>
    <row r="103" s="234" customFormat="1" ht="18">
      <c r="AK103" s="249"/>
    </row>
    <row r="104" s="234" customFormat="1" ht="18">
      <c r="AK104" s="249"/>
    </row>
    <row r="105" s="234" customFormat="1" ht="18">
      <c r="AK105" s="249"/>
    </row>
    <row r="106" s="234" customFormat="1" ht="18">
      <c r="AK106" s="249"/>
    </row>
    <row r="107" s="234" customFormat="1" ht="18">
      <c r="AK107" s="249"/>
    </row>
    <row r="108" s="234" customFormat="1" ht="18">
      <c r="AK108" s="249"/>
    </row>
    <row r="109" s="234" customFormat="1" ht="18">
      <c r="AK109" s="249"/>
    </row>
    <row r="110" s="234" customFormat="1" ht="18">
      <c r="AK110" s="249"/>
    </row>
    <row r="111" s="234" customFormat="1" ht="18">
      <c r="AK111" s="249"/>
    </row>
    <row r="112" s="234" customFormat="1" ht="18">
      <c r="AK112" s="249"/>
    </row>
    <row r="113" s="234" customFormat="1" ht="18">
      <c r="AK113" s="249"/>
    </row>
    <row r="114" s="234" customFormat="1" ht="18">
      <c r="AK114" s="249"/>
    </row>
    <row r="115" s="234" customFormat="1" ht="18">
      <c r="AK115" s="249"/>
    </row>
    <row r="116" s="234" customFormat="1" ht="18">
      <c r="AK116" s="249"/>
    </row>
    <row r="117" s="234" customFormat="1" ht="18">
      <c r="AK117" s="249"/>
    </row>
    <row r="118" s="234" customFormat="1" ht="18">
      <c r="AK118" s="249"/>
    </row>
    <row r="119" s="234" customFormat="1" ht="18">
      <c r="AK119" s="249"/>
    </row>
    <row r="120" s="234" customFormat="1" ht="18">
      <c r="AK120" s="249"/>
    </row>
    <row r="121" s="234" customFormat="1" ht="18">
      <c r="AK121" s="249"/>
    </row>
    <row r="122" s="234" customFormat="1" ht="18">
      <c r="AK122" s="249"/>
    </row>
    <row r="123" s="234" customFormat="1" ht="18">
      <c r="AK123" s="249"/>
    </row>
    <row r="124" s="234" customFormat="1" ht="18">
      <c r="AK124" s="249"/>
    </row>
    <row r="125" s="234" customFormat="1" ht="18">
      <c r="AK125" s="249"/>
    </row>
    <row r="126" s="234" customFormat="1" ht="18">
      <c r="AK126" s="249"/>
    </row>
    <row r="127" s="234" customFormat="1" ht="18">
      <c r="AK127" s="249"/>
    </row>
    <row r="128" s="234" customFormat="1" ht="18">
      <c r="AK128" s="249"/>
    </row>
    <row r="129" s="234" customFormat="1" ht="18">
      <c r="AK129" s="249"/>
    </row>
    <row r="130" s="234" customFormat="1" ht="18">
      <c r="AK130" s="249"/>
    </row>
    <row r="131" s="234" customFormat="1" ht="18">
      <c r="AK131" s="249"/>
    </row>
    <row r="132" s="234" customFormat="1" ht="18">
      <c r="AK132" s="249"/>
    </row>
    <row r="133" s="234" customFormat="1" ht="18">
      <c r="AK133" s="249"/>
    </row>
    <row r="134" s="234" customFormat="1" ht="18">
      <c r="AK134" s="249"/>
    </row>
    <row r="135" s="234" customFormat="1" ht="18">
      <c r="AK135" s="249"/>
    </row>
    <row r="136" s="234" customFormat="1" ht="18">
      <c r="AK136" s="249"/>
    </row>
    <row r="137" s="234" customFormat="1" ht="18">
      <c r="AK137" s="249"/>
    </row>
    <row r="138" s="234" customFormat="1" ht="18">
      <c r="AK138" s="249"/>
    </row>
    <row r="139" s="234" customFormat="1" ht="18">
      <c r="AK139" s="249"/>
    </row>
    <row r="140" s="234" customFormat="1" ht="18">
      <c r="AK140" s="249"/>
    </row>
    <row r="141" s="234" customFormat="1" ht="18">
      <c r="AK141" s="249"/>
    </row>
    <row r="142" s="234" customFormat="1" ht="18">
      <c r="AK142" s="249"/>
    </row>
    <row r="143" s="234" customFormat="1" ht="18">
      <c r="AK143" s="249"/>
    </row>
    <row r="144" s="234" customFormat="1" ht="18">
      <c r="AK144" s="249"/>
    </row>
    <row r="145" s="234" customFormat="1" ht="18">
      <c r="AK145" s="249"/>
    </row>
    <row r="146" s="234" customFormat="1" ht="18">
      <c r="AK146" s="249"/>
    </row>
    <row r="147" s="234" customFormat="1" ht="18">
      <c r="AK147" s="249"/>
    </row>
    <row r="148" s="234" customFormat="1" ht="18">
      <c r="AK148" s="249"/>
    </row>
    <row r="149" s="234" customFormat="1" ht="18">
      <c r="AK149" s="249"/>
    </row>
    <row r="150" s="234" customFormat="1" ht="18">
      <c r="AK150" s="249"/>
    </row>
    <row r="151" s="234" customFormat="1" ht="18">
      <c r="AK151" s="249"/>
    </row>
    <row r="152" s="234" customFormat="1" ht="18">
      <c r="AK152" s="249"/>
    </row>
    <row r="153" s="234" customFormat="1" ht="18">
      <c r="AK153" s="249"/>
    </row>
    <row r="154" s="234" customFormat="1" ht="18">
      <c r="AK154" s="249"/>
    </row>
    <row r="155" s="234" customFormat="1" ht="18">
      <c r="AK155" s="249"/>
    </row>
    <row r="156" s="234" customFormat="1" ht="18">
      <c r="AK156" s="249"/>
    </row>
    <row r="157" s="234" customFormat="1" ht="18">
      <c r="AK157" s="249"/>
    </row>
    <row r="158" s="234" customFormat="1" ht="18">
      <c r="AK158" s="249"/>
    </row>
    <row r="159" s="234" customFormat="1" ht="18">
      <c r="AK159" s="249"/>
    </row>
    <row r="160" s="234" customFormat="1" ht="18">
      <c r="AK160" s="249"/>
    </row>
    <row r="161" s="234" customFormat="1" ht="18">
      <c r="AK161" s="249"/>
    </row>
    <row r="162" s="234" customFormat="1" ht="18">
      <c r="AK162" s="249"/>
    </row>
    <row r="163" s="234" customFormat="1" ht="18">
      <c r="AK163" s="249"/>
    </row>
    <row r="164" s="234" customFormat="1" ht="18">
      <c r="AK164" s="249"/>
    </row>
    <row r="165" s="234" customFormat="1" ht="18">
      <c r="AK165" s="249"/>
    </row>
    <row r="166" s="234" customFormat="1" ht="18">
      <c r="AK166" s="249"/>
    </row>
    <row r="167" s="234" customFormat="1" ht="18">
      <c r="AK167" s="249"/>
    </row>
    <row r="168" s="234" customFormat="1" ht="18">
      <c r="AK168" s="249"/>
    </row>
    <row r="169" s="234" customFormat="1" ht="18">
      <c r="AK169" s="249"/>
    </row>
    <row r="170" s="234" customFormat="1" ht="18">
      <c r="AK170" s="249"/>
    </row>
    <row r="171" s="234" customFormat="1" ht="18">
      <c r="AK171" s="249"/>
    </row>
    <row r="172" s="234" customFormat="1" ht="18">
      <c r="AK172" s="249"/>
    </row>
    <row r="173" s="234" customFormat="1" ht="18">
      <c r="AK173" s="249"/>
    </row>
    <row r="174" s="234" customFormat="1" ht="18">
      <c r="AK174" s="249"/>
    </row>
    <row r="175" s="234" customFormat="1" ht="18">
      <c r="AK175" s="249"/>
    </row>
    <row r="176" s="234" customFormat="1" ht="18">
      <c r="AK176" s="249"/>
    </row>
    <row r="177" s="234" customFormat="1" ht="18">
      <c r="AK177" s="249"/>
    </row>
    <row r="178" s="234" customFormat="1" ht="18">
      <c r="AK178" s="249"/>
    </row>
    <row r="179" s="234" customFormat="1" ht="18">
      <c r="AK179" s="249"/>
    </row>
    <row r="180" s="234" customFormat="1" ht="18">
      <c r="AK180" s="249"/>
    </row>
    <row r="181" s="234" customFormat="1" ht="18">
      <c r="AK181" s="249"/>
    </row>
    <row r="182" s="234" customFormat="1" ht="18">
      <c r="AK182" s="249"/>
    </row>
    <row r="183" s="234" customFormat="1" ht="18">
      <c r="AK183" s="249"/>
    </row>
    <row r="184" s="234" customFormat="1" ht="18">
      <c r="AK184" s="249"/>
    </row>
    <row r="185" s="234" customFormat="1" ht="18">
      <c r="AK185" s="249"/>
    </row>
    <row r="186" s="234" customFormat="1" ht="18">
      <c r="AK186" s="249"/>
    </row>
    <row r="187" s="234" customFormat="1" ht="18">
      <c r="AK187" s="249"/>
    </row>
    <row r="188" s="234" customFormat="1" ht="18">
      <c r="AK188" s="249"/>
    </row>
    <row r="189" s="234" customFormat="1" ht="18">
      <c r="AK189" s="249"/>
    </row>
    <row r="190" s="234" customFormat="1" ht="18">
      <c r="AK190" s="249"/>
    </row>
    <row r="191" s="234" customFormat="1" ht="18">
      <c r="AK191" s="249"/>
    </row>
    <row r="192" s="234" customFormat="1" ht="18">
      <c r="AK192" s="249"/>
    </row>
    <row r="193" s="234" customFormat="1" ht="18">
      <c r="AK193" s="249"/>
    </row>
    <row r="194" s="234" customFormat="1" ht="18">
      <c r="AK194" s="249"/>
    </row>
    <row r="195" s="234" customFormat="1" ht="18">
      <c r="AK195" s="249"/>
    </row>
    <row r="196" s="234" customFormat="1" ht="18">
      <c r="AK196" s="249"/>
    </row>
    <row r="197" s="234" customFormat="1" ht="18">
      <c r="AK197" s="249"/>
    </row>
    <row r="198" s="234" customFormat="1" ht="18">
      <c r="AK198" s="249"/>
    </row>
    <row r="199" s="234" customFormat="1" ht="18">
      <c r="AK199" s="249"/>
    </row>
    <row r="200" s="234" customFormat="1" ht="18">
      <c r="AK200" s="249"/>
    </row>
    <row r="201" s="234" customFormat="1" ht="18">
      <c r="AK201" s="249"/>
    </row>
    <row r="202" s="234" customFormat="1" ht="18">
      <c r="AK202" s="249"/>
    </row>
    <row r="203" s="234" customFormat="1" ht="18">
      <c r="AK203" s="249"/>
    </row>
    <row r="204" s="234" customFormat="1" ht="18">
      <c r="AK204" s="249"/>
    </row>
    <row r="205" s="234" customFormat="1" ht="18">
      <c r="AK205" s="249"/>
    </row>
    <row r="206" s="234" customFormat="1" ht="18">
      <c r="AK206" s="249"/>
    </row>
    <row r="207" s="234" customFormat="1" ht="18">
      <c r="AK207" s="249"/>
    </row>
    <row r="208" s="234" customFormat="1" ht="18">
      <c r="AK208" s="249"/>
    </row>
    <row r="209" s="234" customFormat="1" ht="18">
      <c r="AK209" s="249"/>
    </row>
    <row r="210" s="234" customFormat="1" ht="18">
      <c r="AK210" s="249"/>
    </row>
    <row r="211" s="234" customFormat="1" ht="18">
      <c r="AK211" s="249"/>
    </row>
    <row r="212" s="234" customFormat="1" ht="18">
      <c r="AK212" s="249"/>
    </row>
    <row r="213" s="234" customFormat="1" ht="18">
      <c r="AK213" s="249"/>
    </row>
    <row r="214" s="234" customFormat="1" ht="18">
      <c r="AK214" s="249"/>
    </row>
    <row r="215" s="234" customFormat="1" ht="18">
      <c r="AK215" s="249"/>
    </row>
    <row r="216" s="234" customFormat="1" ht="18">
      <c r="AK216" s="249"/>
    </row>
    <row r="217" s="234" customFormat="1" ht="18">
      <c r="AK217" s="249"/>
    </row>
    <row r="218" s="234" customFormat="1" ht="18">
      <c r="AK218" s="249"/>
    </row>
    <row r="219" s="234" customFormat="1" ht="18">
      <c r="AK219" s="249"/>
    </row>
    <row r="220" s="234" customFormat="1" ht="18">
      <c r="AK220" s="249"/>
    </row>
    <row r="221" s="234" customFormat="1" ht="18">
      <c r="AK221" s="249"/>
    </row>
    <row r="222" s="234" customFormat="1" ht="18">
      <c r="AK222" s="249"/>
    </row>
    <row r="223" s="234" customFormat="1" ht="18">
      <c r="AK223" s="249"/>
    </row>
    <row r="224" s="234" customFormat="1" ht="18">
      <c r="AK224" s="249"/>
    </row>
    <row r="225" s="234" customFormat="1" ht="18">
      <c r="AK225" s="249"/>
    </row>
    <row r="226" s="234" customFormat="1" ht="18">
      <c r="AK226" s="249"/>
    </row>
    <row r="227" s="234" customFormat="1" ht="18">
      <c r="AK227" s="249"/>
    </row>
    <row r="228" s="234" customFormat="1" ht="18">
      <c r="AK228" s="249"/>
    </row>
    <row r="229" s="234" customFormat="1" ht="18">
      <c r="AK229" s="249"/>
    </row>
    <row r="230" s="234" customFormat="1" ht="18">
      <c r="AK230" s="249"/>
    </row>
    <row r="231" s="234" customFormat="1" ht="18">
      <c r="AK231" s="249"/>
    </row>
    <row r="232" s="234" customFormat="1" ht="18">
      <c r="AK232" s="249"/>
    </row>
    <row r="233" s="234" customFormat="1" ht="18">
      <c r="AK233" s="249"/>
    </row>
    <row r="234" s="234" customFormat="1" ht="18">
      <c r="AK234" s="249"/>
    </row>
    <row r="235" s="234" customFormat="1" ht="18">
      <c r="AK235" s="249"/>
    </row>
    <row r="236" s="234" customFormat="1" ht="18">
      <c r="AK236" s="249"/>
    </row>
    <row r="237" s="234" customFormat="1" ht="18">
      <c r="AK237" s="249"/>
    </row>
    <row r="238" s="234" customFormat="1" ht="18">
      <c r="AK238" s="249"/>
    </row>
    <row r="239" s="234" customFormat="1" ht="18">
      <c r="AK239" s="249"/>
    </row>
    <row r="240" s="234" customFormat="1" ht="18">
      <c r="AK240" s="249"/>
    </row>
    <row r="241" s="234" customFormat="1" ht="18">
      <c r="AK241" s="249"/>
    </row>
    <row r="242" s="234" customFormat="1" ht="18">
      <c r="AK242" s="249"/>
    </row>
    <row r="243" s="234" customFormat="1" ht="18">
      <c r="AK243" s="249"/>
    </row>
    <row r="244" s="234" customFormat="1" ht="18">
      <c r="AK244" s="249"/>
    </row>
    <row r="245" s="234" customFormat="1" ht="18">
      <c r="AK245" s="249"/>
    </row>
    <row r="246" s="234" customFormat="1" ht="18">
      <c r="AK246" s="249"/>
    </row>
    <row r="247" s="234" customFormat="1" ht="18">
      <c r="AK247" s="249"/>
    </row>
    <row r="248" s="234" customFormat="1" ht="18">
      <c r="AK248" s="249"/>
    </row>
    <row r="249" s="234" customFormat="1" ht="18">
      <c r="AK249" s="249"/>
    </row>
    <row r="250" s="234" customFormat="1" ht="18">
      <c r="AK250" s="249"/>
    </row>
    <row r="251" s="234" customFormat="1" ht="18">
      <c r="AK251" s="249"/>
    </row>
    <row r="252" s="234" customFormat="1" ht="18">
      <c r="AK252" s="249"/>
    </row>
    <row r="253" s="234" customFormat="1" ht="18">
      <c r="AK253" s="249"/>
    </row>
    <row r="254" s="234" customFormat="1" ht="18">
      <c r="AK254" s="249"/>
    </row>
    <row r="255" s="234" customFormat="1" ht="18">
      <c r="AK255" s="249"/>
    </row>
    <row r="256" s="234" customFormat="1" ht="18">
      <c r="AK256" s="249"/>
    </row>
    <row r="257" s="234" customFormat="1" ht="18">
      <c r="AK257" s="249"/>
    </row>
    <row r="258" s="234" customFormat="1" ht="18">
      <c r="AK258" s="249"/>
    </row>
    <row r="259" s="234" customFormat="1" ht="18">
      <c r="AK259" s="249"/>
    </row>
    <row r="260" s="234" customFormat="1" ht="18">
      <c r="AK260" s="249"/>
    </row>
    <row r="261" s="234" customFormat="1" ht="18">
      <c r="AK261" s="249"/>
    </row>
    <row r="262" s="234" customFormat="1" ht="18">
      <c r="AK262" s="249"/>
    </row>
    <row r="263" s="234" customFormat="1" ht="18">
      <c r="AK263" s="249"/>
    </row>
    <row r="264" s="234" customFormat="1" ht="18">
      <c r="AK264" s="249"/>
    </row>
    <row r="265" s="234" customFormat="1" ht="18">
      <c r="AK265" s="249"/>
    </row>
    <row r="266" s="234" customFormat="1" ht="18">
      <c r="AK266" s="249"/>
    </row>
    <row r="267" s="234" customFormat="1" ht="18">
      <c r="AK267" s="249"/>
    </row>
    <row r="268" s="234" customFormat="1" ht="18">
      <c r="AK268" s="249"/>
    </row>
    <row r="269" s="234" customFormat="1" ht="18">
      <c r="AK269" s="249"/>
    </row>
    <row r="270" s="234" customFormat="1" ht="18">
      <c r="AK270" s="249"/>
    </row>
    <row r="271" s="234" customFormat="1" ht="18">
      <c r="AK271" s="249"/>
    </row>
    <row r="272" s="234" customFormat="1" ht="18">
      <c r="AK272" s="249"/>
    </row>
    <row r="273" s="234" customFormat="1" ht="18">
      <c r="AK273" s="249"/>
    </row>
    <row r="274" s="234" customFormat="1" ht="18">
      <c r="AK274" s="249"/>
    </row>
    <row r="275" s="234" customFormat="1" ht="18">
      <c r="AK275" s="249"/>
    </row>
    <row r="276" s="234" customFormat="1" ht="18">
      <c r="AK276" s="249"/>
    </row>
    <row r="277" s="234" customFormat="1" ht="18">
      <c r="AK277" s="249"/>
    </row>
    <row r="278" s="234" customFormat="1" ht="18">
      <c r="AK278" s="249"/>
    </row>
    <row r="279" s="234" customFormat="1" ht="18">
      <c r="AK279" s="249"/>
    </row>
    <row r="280" s="234" customFormat="1" ht="18">
      <c r="AK280" s="249"/>
    </row>
    <row r="281" s="234" customFormat="1" ht="18">
      <c r="AK281" s="249"/>
    </row>
    <row r="282" s="234" customFormat="1" ht="18">
      <c r="AK282" s="249"/>
    </row>
    <row r="283" s="234" customFormat="1" ht="18">
      <c r="AK283" s="249"/>
    </row>
    <row r="284" s="234" customFormat="1" ht="18">
      <c r="AK284" s="249"/>
    </row>
    <row r="285" s="234" customFormat="1" ht="18">
      <c r="AK285" s="249"/>
    </row>
    <row r="286" s="234" customFormat="1" ht="18">
      <c r="AK286" s="249"/>
    </row>
    <row r="287" s="234" customFormat="1" ht="18">
      <c r="AK287" s="249"/>
    </row>
    <row r="288" s="234" customFormat="1" ht="18">
      <c r="AK288" s="249"/>
    </row>
    <row r="289" s="234" customFormat="1" ht="18">
      <c r="AK289" s="249"/>
    </row>
    <row r="290" s="234" customFormat="1" ht="18">
      <c r="AK290" s="249"/>
    </row>
    <row r="291" s="234" customFormat="1" ht="18">
      <c r="AK291" s="249"/>
    </row>
    <row r="292" s="234" customFormat="1" ht="18">
      <c r="AK292" s="249"/>
    </row>
    <row r="293" s="234" customFormat="1" ht="18">
      <c r="AK293" s="249"/>
    </row>
    <row r="294" s="234" customFormat="1" ht="18">
      <c r="AK294" s="249"/>
    </row>
    <row r="295" s="234" customFormat="1" ht="18">
      <c r="AK295" s="249"/>
    </row>
    <row r="296" s="234" customFormat="1" ht="18">
      <c r="AK296" s="249"/>
    </row>
    <row r="297" s="234" customFormat="1" ht="18">
      <c r="AK297" s="249"/>
    </row>
    <row r="298" s="234" customFormat="1" ht="18">
      <c r="AK298" s="249"/>
    </row>
    <row r="299" s="234" customFormat="1" ht="18">
      <c r="AK299" s="249"/>
    </row>
    <row r="300" s="234" customFormat="1" ht="18">
      <c r="AK300" s="249"/>
    </row>
    <row r="301" s="234" customFormat="1" ht="18">
      <c r="AK301" s="249"/>
    </row>
    <row r="302" s="234" customFormat="1" ht="18">
      <c r="AK302" s="249"/>
    </row>
    <row r="303" s="234" customFormat="1" ht="18">
      <c r="AK303" s="249"/>
    </row>
    <row r="304" s="234" customFormat="1" ht="18">
      <c r="AK304" s="249"/>
    </row>
    <row r="305" s="234" customFormat="1" ht="18">
      <c r="AK305" s="249"/>
    </row>
    <row r="306" s="234" customFormat="1" ht="18">
      <c r="AK306" s="249"/>
    </row>
    <row r="307" s="234" customFormat="1" ht="18">
      <c r="AK307" s="249"/>
    </row>
    <row r="308" s="234" customFormat="1" ht="18">
      <c r="AK308" s="249"/>
    </row>
    <row r="309" s="234" customFormat="1" ht="18">
      <c r="AK309" s="249"/>
    </row>
    <row r="310" s="234" customFormat="1" ht="18">
      <c r="AK310" s="249"/>
    </row>
    <row r="311" s="234" customFormat="1" ht="18">
      <c r="AK311" s="249"/>
    </row>
    <row r="312" s="234" customFormat="1" ht="18">
      <c r="AK312" s="249"/>
    </row>
    <row r="313" s="234" customFormat="1" ht="18">
      <c r="AK313" s="249"/>
    </row>
    <row r="314" s="234" customFormat="1" ht="18">
      <c r="AK314" s="249"/>
    </row>
    <row r="315" s="234" customFormat="1" ht="18">
      <c r="AK315" s="249"/>
    </row>
    <row r="316" s="234" customFormat="1" ht="18">
      <c r="AK316" s="249"/>
    </row>
    <row r="317" s="234" customFormat="1" ht="18">
      <c r="AK317" s="249"/>
    </row>
    <row r="318" s="234" customFormat="1" ht="18">
      <c r="AK318" s="249"/>
    </row>
    <row r="319" s="234" customFormat="1" ht="18">
      <c r="AK319" s="249"/>
    </row>
    <row r="320" s="234" customFormat="1" ht="18">
      <c r="AK320" s="249"/>
    </row>
    <row r="321" s="234" customFormat="1" ht="18">
      <c r="AK321" s="249"/>
    </row>
    <row r="322" s="234" customFormat="1" ht="18">
      <c r="AK322" s="249"/>
    </row>
    <row r="323" s="234" customFormat="1" ht="18">
      <c r="AK323" s="249"/>
    </row>
    <row r="324" s="234" customFormat="1" ht="18">
      <c r="AK324" s="249"/>
    </row>
    <row r="325" s="234" customFormat="1" ht="18">
      <c r="AK325" s="249"/>
    </row>
    <row r="326" s="234" customFormat="1" ht="18">
      <c r="AK326" s="249"/>
    </row>
    <row r="327" s="234" customFormat="1" ht="18">
      <c r="AK327" s="249"/>
    </row>
    <row r="328" s="234" customFormat="1" ht="18">
      <c r="AK328" s="249"/>
    </row>
    <row r="329" s="234" customFormat="1" ht="18">
      <c r="AK329" s="249"/>
    </row>
    <row r="330" s="234" customFormat="1" ht="18">
      <c r="AK330" s="249"/>
    </row>
    <row r="331" s="234" customFormat="1" ht="18">
      <c r="AK331" s="249"/>
    </row>
    <row r="332" s="234" customFormat="1" ht="18">
      <c r="AK332" s="249"/>
    </row>
    <row r="333" s="234" customFormat="1" ht="18">
      <c r="AK333" s="249"/>
    </row>
    <row r="334" s="234" customFormat="1" ht="18">
      <c r="AK334" s="249"/>
    </row>
    <row r="335" s="234" customFormat="1" ht="18">
      <c r="AK335" s="249"/>
    </row>
    <row r="336" s="234" customFormat="1" ht="18">
      <c r="AK336" s="249"/>
    </row>
    <row r="337" s="234" customFormat="1" ht="18">
      <c r="AK337" s="249"/>
    </row>
    <row r="338" s="234" customFormat="1" ht="18">
      <c r="AK338" s="249"/>
    </row>
    <row r="339" s="234" customFormat="1" ht="18">
      <c r="AK339" s="249"/>
    </row>
    <row r="340" s="234" customFormat="1" ht="18">
      <c r="AK340" s="249"/>
    </row>
    <row r="341" s="234" customFormat="1" ht="18">
      <c r="AK341" s="249"/>
    </row>
    <row r="342" s="234" customFormat="1" ht="18">
      <c r="AK342" s="249"/>
    </row>
    <row r="343" s="234" customFormat="1" ht="18">
      <c r="AK343" s="249"/>
    </row>
    <row r="344" s="234" customFormat="1" ht="18">
      <c r="AK344" s="249"/>
    </row>
    <row r="345" s="234" customFormat="1" ht="18">
      <c r="AK345" s="249"/>
    </row>
    <row r="346" s="234" customFormat="1" ht="18">
      <c r="AK346" s="249"/>
    </row>
    <row r="347" s="234" customFormat="1" ht="18">
      <c r="AK347" s="249"/>
    </row>
    <row r="348" s="234" customFormat="1" ht="18">
      <c r="AK348" s="249"/>
    </row>
    <row r="349" s="234" customFormat="1" ht="18">
      <c r="AK349" s="249"/>
    </row>
    <row r="350" s="234" customFormat="1" ht="18">
      <c r="AK350" s="249"/>
    </row>
    <row r="351" s="234" customFormat="1" ht="18">
      <c r="AK351" s="249"/>
    </row>
    <row r="352" s="234" customFormat="1" ht="18">
      <c r="AK352" s="249"/>
    </row>
    <row r="353" s="234" customFormat="1" ht="18">
      <c r="AK353" s="249"/>
    </row>
    <row r="354" s="234" customFormat="1" ht="18">
      <c r="AK354" s="249"/>
    </row>
    <row r="355" s="234" customFormat="1" ht="18">
      <c r="AK355" s="249"/>
    </row>
    <row r="356" s="234" customFormat="1" ht="18">
      <c r="AK356" s="249"/>
    </row>
    <row r="357" s="234" customFormat="1" ht="18">
      <c r="AK357" s="249"/>
    </row>
    <row r="358" s="234" customFormat="1" ht="18">
      <c r="AK358" s="249"/>
    </row>
    <row r="359" s="234" customFormat="1" ht="18">
      <c r="AK359" s="249"/>
    </row>
    <row r="360" s="234" customFormat="1" ht="18">
      <c r="AK360" s="249"/>
    </row>
    <row r="361" s="234" customFormat="1" ht="18">
      <c r="AK361" s="249"/>
    </row>
    <row r="362" s="234" customFormat="1" ht="18">
      <c r="AK362" s="249"/>
    </row>
    <row r="363" s="234" customFormat="1" ht="18">
      <c r="AK363" s="249"/>
    </row>
    <row r="364" s="234" customFormat="1" ht="18">
      <c r="AK364" s="249"/>
    </row>
    <row r="365" s="234" customFormat="1" ht="18">
      <c r="AK365" s="249"/>
    </row>
    <row r="366" s="234" customFormat="1" ht="18">
      <c r="AK366" s="249"/>
    </row>
    <row r="367" s="234" customFormat="1" ht="18">
      <c r="AK367" s="249"/>
    </row>
    <row r="368" s="234" customFormat="1" ht="18">
      <c r="AK368" s="249"/>
    </row>
    <row r="369" s="234" customFormat="1" ht="18">
      <c r="AK369" s="249"/>
    </row>
    <row r="370" s="234" customFormat="1" ht="18">
      <c r="AK370" s="249"/>
    </row>
    <row r="371" s="234" customFormat="1" ht="18">
      <c r="AK371" s="249"/>
    </row>
    <row r="372" s="234" customFormat="1" ht="18">
      <c r="AK372" s="249"/>
    </row>
    <row r="373" s="234" customFormat="1" ht="18">
      <c r="AK373" s="249"/>
    </row>
    <row r="374" s="234" customFormat="1" ht="18">
      <c r="AK374" s="249"/>
    </row>
    <row r="375" s="234" customFormat="1" ht="18">
      <c r="AK375" s="249"/>
    </row>
    <row r="376" s="234" customFormat="1" ht="18">
      <c r="AK376" s="249"/>
    </row>
    <row r="377" s="234" customFormat="1" ht="18">
      <c r="AK377" s="249"/>
    </row>
    <row r="378" s="234" customFormat="1" ht="18">
      <c r="AK378" s="249"/>
    </row>
    <row r="379" s="234" customFormat="1" ht="18">
      <c r="AK379" s="249"/>
    </row>
    <row r="380" s="234" customFormat="1" ht="18">
      <c r="AK380" s="249"/>
    </row>
    <row r="381" s="234" customFormat="1" ht="18">
      <c r="AK381" s="249"/>
    </row>
    <row r="382" s="234" customFormat="1" ht="18">
      <c r="AK382" s="249"/>
    </row>
    <row r="383" s="234" customFormat="1" ht="18">
      <c r="AK383" s="249"/>
    </row>
    <row r="384" s="234" customFormat="1" ht="18">
      <c r="AK384" s="249"/>
    </row>
    <row r="385" s="234" customFormat="1" ht="18">
      <c r="AK385" s="249"/>
    </row>
    <row r="386" s="234" customFormat="1" ht="18">
      <c r="AK386" s="249"/>
    </row>
    <row r="387" s="234" customFormat="1" ht="18">
      <c r="AK387" s="249"/>
    </row>
    <row r="388" s="234" customFormat="1" ht="18">
      <c r="AK388" s="249"/>
    </row>
    <row r="389" s="234" customFormat="1" ht="18">
      <c r="AK389" s="249"/>
    </row>
    <row r="390" s="234" customFormat="1" ht="18">
      <c r="AK390" s="249"/>
    </row>
    <row r="391" s="234" customFormat="1" ht="18">
      <c r="AK391" s="249"/>
    </row>
    <row r="392" s="234" customFormat="1" ht="18">
      <c r="AK392" s="249"/>
    </row>
    <row r="393" s="234" customFormat="1" ht="18">
      <c r="AK393" s="249"/>
    </row>
    <row r="394" s="234" customFormat="1" ht="18">
      <c r="AK394" s="249"/>
    </row>
    <row r="395" s="234" customFormat="1" ht="18">
      <c r="AK395" s="249"/>
    </row>
    <row r="396" s="234" customFormat="1" ht="18">
      <c r="AK396" s="249"/>
    </row>
    <row r="397" s="234" customFormat="1" ht="18">
      <c r="AK397" s="249"/>
    </row>
    <row r="398" s="234" customFormat="1" ht="18">
      <c r="AK398" s="249"/>
    </row>
    <row r="399" s="234" customFormat="1" ht="18">
      <c r="AK399" s="249"/>
    </row>
    <row r="400" s="234" customFormat="1" ht="18">
      <c r="AK400" s="249"/>
    </row>
    <row r="401" s="234" customFormat="1" ht="18">
      <c r="AK401" s="249"/>
    </row>
    <row r="402" s="234" customFormat="1" ht="18">
      <c r="AK402" s="249"/>
    </row>
    <row r="403" s="234" customFormat="1" ht="18">
      <c r="AK403" s="249"/>
    </row>
    <row r="404" s="234" customFormat="1" ht="18">
      <c r="AK404" s="249"/>
    </row>
    <row r="405" s="234" customFormat="1" ht="18">
      <c r="AK405" s="249"/>
    </row>
    <row r="406" s="234" customFormat="1" ht="18">
      <c r="AK406" s="249"/>
    </row>
    <row r="407" s="234" customFormat="1" ht="18">
      <c r="AK407" s="249"/>
    </row>
    <row r="408" s="234" customFormat="1" ht="18">
      <c r="AK408" s="249"/>
    </row>
    <row r="409" s="234" customFormat="1" ht="18">
      <c r="AK409" s="249"/>
    </row>
    <row r="410" s="234" customFormat="1" ht="18">
      <c r="AK410" s="249"/>
    </row>
    <row r="411" s="234" customFormat="1" ht="18">
      <c r="AK411" s="249"/>
    </row>
    <row r="412" s="234" customFormat="1" ht="18">
      <c r="AK412" s="249"/>
    </row>
    <row r="413" s="234" customFormat="1" ht="18">
      <c r="AK413" s="249"/>
    </row>
    <row r="414" s="234" customFormat="1" ht="18">
      <c r="AK414" s="249"/>
    </row>
    <row r="415" s="234" customFormat="1" ht="18">
      <c r="AK415" s="249"/>
    </row>
    <row r="416" s="234" customFormat="1" ht="18">
      <c r="AK416" s="249"/>
    </row>
    <row r="417" s="234" customFormat="1" ht="18">
      <c r="AK417" s="249"/>
    </row>
    <row r="418" s="234" customFormat="1" ht="18">
      <c r="AK418" s="249"/>
    </row>
    <row r="419" s="234" customFormat="1" ht="18">
      <c r="AK419" s="249"/>
    </row>
    <row r="420" s="234" customFormat="1" ht="18">
      <c r="AK420" s="249"/>
    </row>
    <row r="421" s="234" customFormat="1" ht="18">
      <c r="AK421" s="249"/>
    </row>
    <row r="422" s="234" customFormat="1" ht="18">
      <c r="AK422" s="249"/>
    </row>
    <row r="423" s="234" customFormat="1" ht="18">
      <c r="AK423" s="249"/>
    </row>
    <row r="424" s="234" customFormat="1" ht="18">
      <c r="AK424" s="249"/>
    </row>
    <row r="425" s="234" customFormat="1" ht="18">
      <c r="AK425" s="249"/>
    </row>
    <row r="426" s="234" customFormat="1" ht="18">
      <c r="AK426" s="249"/>
    </row>
    <row r="427" s="234" customFormat="1" ht="18">
      <c r="AK427" s="249"/>
    </row>
    <row r="428" s="234" customFormat="1" ht="18">
      <c r="AK428" s="249"/>
    </row>
    <row r="429" s="234" customFormat="1" ht="18">
      <c r="AK429" s="249"/>
    </row>
    <row r="430" s="234" customFormat="1" ht="18">
      <c r="AK430" s="249"/>
    </row>
    <row r="431" s="234" customFormat="1" ht="18">
      <c r="AK431" s="249"/>
    </row>
    <row r="432" s="234" customFormat="1" ht="18">
      <c r="AK432" s="249"/>
    </row>
    <row r="433" s="234" customFormat="1" ht="18">
      <c r="AK433" s="249"/>
    </row>
    <row r="434" s="234" customFormat="1" ht="18">
      <c r="AK434" s="249"/>
    </row>
    <row r="435" s="234" customFormat="1" ht="18">
      <c r="AK435" s="249"/>
    </row>
    <row r="436" s="234" customFormat="1" ht="18">
      <c r="AK436" s="249"/>
    </row>
    <row r="437" s="234" customFormat="1" ht="18">
      <c r="AK437" s="249"/>
    </row>
  </sheetData>
  <mergeCells count="3">
    <mergeCell ref="A19:B19"/>
    <mergeCell ref="A20:B20"/>
    <mergeCell ref="A21:B21"/>
  </mergeCells>
  <printOptions headings="1" horizontalCentered="1" verticalCentered="1"/>
  <pageMargins left="0.75" right="0.75" top="0.52" bottom="0.49" header="0.5" footer="0.5"/>
  <pageSetup fitToHeight="2" fitToWidth="1" horizontalDpi="600" verticalDpi="600" orientation="landscape" scale="35" r:id="rId1"/>
  <headerFooter alignWithMargins="0">
    <oddFooter>&amp;C&amp;"Arial,Bold"&amp;16&amp;A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L32"/>
  <sheetViews>
    <sheetView zoomScale="50" zoomScaleNormal="50" workbookViewId="0" topLeftCell="A1">
      <pane xSplit="2" ySplit="3" topLeftCell="C4" activePane="bottomRight" state="frozen"/>
      <selection pane="topLeft" activeCell="A1" sqref="A1"/>
      <selection pane="topRight" activeCell="C1" sqref="C1"/>
      <selection pane="bottomLeft" activeCell="A6" sqref="A6"/>
      <selection pane="bottomRight" activeCell="C18" sqref="C18"/>
    </sheetView>
  </sheetViews>
  <sheetFormatPr defaultColWidth="9.140625" defaultRowHeight="12.75"/>
  <cols>
    <col min="1" max="1" width="6.140625" style="66" customWidth="1"/>
    <col min="2" max="2" width="15.57421875" style="66" bestFit="1" customWidth="1"/>
    <col min="3" max="3" width="13.8515625" style="66" bestFit="1" customWidth="1"/>
    <col min="4" max="4" width="13.28125" style="66" bestFit="1" customWidth="1"/>
    <col min="5" max="5" width="13.8515625" style="66" bestFit="1" customWidth="1"/>
    <col min="6" max="6" width="12.140625" style="66" bestFit="1" customWidth="1"/>
    <col min="7" max="7" width="13.8515625" style="66" bestFit="1" customWidth="1"/>
    <col min="8" max="8" width="12.140625" style="66" bestFit="1" customWidth="1"/>
    <col min="9" max="9" width="13.28125" style="66" bestFit="1" customWidth="1"/>
    <col min="10" max="12" width="12.140625" style="66" bestFit="1" customWidth="1"/>
    <col min="13" max="15" width="13.8515625" style="66" bestFit="1" customWidth="1"/>
    <col min="16" max="16" width="12.140625" style="66" bestFit="1" customWidth="1"/>
    <col min="17" max="17" width="13.8515625" style="66" bestFit="1" customWidth="1"/>
    <col min="18" max="18" width="12.140625" style="66" bestFit="1" customWidth="1"/>
    <col min="19" max="19" width="13.8515625" style="66" bestFit="1" customWidth="1"/>
    <col min="20" max="21" width="13.28125" style="66" bestFit="1" customWidth="1"/>
    <col min="22" max="22" width="13.8515625" style="66" bestFit="1" customWidth="1"/>
    <col min="23" max="23" width="16.140625" style="66" bestFit="1" customWidth="1"/>
    <col min="24" max="24" width="13.8515625" style="66" bestFit="1" customWidth="1"/>
    <col min="25" max="27" width="13.28125" style="66" bestFit="1" customWidth="1"/>
    <col min="28" max="29" width="13.8515625" style="66" bestFit="1" customWidth="1"/>
    <col min="30" max="30" width="13.28125" style="66" bestFit="1" customWidth="1"/>
    <col min="31" max="34" width="13.8515625" style="66" bestFit="1" customWidth="1"/>
    <col min="35" max="35" width="13.28125" style="66" bestFit="1" customWidth="1"/>
    <col min="36" max="36" width="13.8515625" style="66" bestFit="1" customWidth="1"/>
    <col min="37" max="37" width="19.140625" style="66" bestFit="1" customWidth="1"/>
    <col min="38" max="16384" width="9.140625" style="66" customWidth="1"/>
  </cols>
  <sheetData>
    <row r="1" ht="18">
      <c r="A1" s="65" t="s">
        <v>141</v>
      </c>
    </row>
    <row r="2" ht="18.75" thickBot="1"/>
    <row r="3" spans="1:37" s="103" customFormat="1" ht="123" thickBot="1" thickTop="1">
      <c r="A3" s="99" t="s">
        <v>130</v>
      </c>
      <c r="B3" s="100" t="s">
        <v>133</v>
      </c>
      <c r="C3" s="100" t="s">
        <v>0</v>
      </c>
      <c r="D3" s="100" t="s">
        <v>25</v>
      </c>
      <c r="E3" s="100" t="s">
        <v>17</v>
      </c>
      <c r="F3" s="100" t="s">
        <v>5</v>
      </c>
      <c r="G3" s="100" t="s">
        <v>8</v>
      </c>
      <c r="H3" s="100" t="s">
        <v>1</v>
      </c>
      <c r="I3" s="100" t="s">
        <v>6</v>
      </c>
      <c r="J3" s="100" t="s">
        <v>7</v>
      </c>
      <c r="K3" s="100" t="s">
        <v>11</v>
      </c>
      <c r="L3" s="100" t="s">
        <v>15</v>
      </c>
      <c r="M3" s="100" t="s">
        <v>9</v>
      </c>
      <c r="N3" s="101" t="s">
        <v>10</v>
      </c>
      <c r="O3" s="101" t="s">
        <v>27</v>
      </c>
      <c r="P3" s="100" t="s">
        <v>39</v>
      </c>
      <c r="Q3" s="100" t="s">
        <v>26</v>
      </c>
      <c r="R3" s="100" t="s">
        <v>14</v>
      </c>
      <c r="S3" s="100" t="s">
        <v>13</v>
      </c>
      <c r="T3" s="100" t="s">
        <v>12</v>
      </c>
      <c r="U3" s="100" t="s">
        <v>16</v>
      </c>
      <c r="V3" s="100" t="s">
        <v>125</v>
      </c>
      <c r="W3" s="100" t="s">
        <v>30</v>
      </c>
      <c r="X3" s="100" t="s">
        <v>31</v>
      </c>
      <c r="Y3" s="100" t="s">
        <v>32</v>
      </c>
      <c r="Z3" s="100" t="s">
        <v>28</v>
      </c>
      <c r="AA3" s="100" t="s">
        <v>29</v>
      </c>
      <c r="AB3" s="100" t="s">
        <v>33</v>
      </c>
      <c r="AC3" s="101" t="s">
        <v>4</v>
      </c>
      <c r="AD3" s="100" t="s">
        <v>3</v>
      </c>
      <c r="AE3" s="100" t="s">
        <v>34</v>
      </c>
      <c r="AF3" s="100" t="s">
        <v>2</v>
      </c>
      <c r="AG3" s="100" t="s">
        <v>35</v>
      </c>
      <c r="AH3" s="102" t="s">
        <v>36</v>
      </c>
      <c r="AI3" s="100" t="s">
        <v>37</v>
      </c>
      <c r="AJ3" s="100" t="s">
        <v>38</v>
      </c>
      <c r="AK3" s="264" t="s">
        <v>24</v>
      </c>
    </row>
    <row r="4" spans="1:38" ht="19.5" customHeight="1" thickTop="1">
      <c r="A4" s="290">
        <v>19</v>
      </c>
      <c r="B4" s="104">
        <v>37751</v>
      </c>
      <c r="C4" s="78">
        <v>10</v>
      </c>
      <c r="D4" s="79">
        <v>10</v>
      </c>
      <c r="E4" s="79">
        <v>20</v>
      </c>
      <c r="F4" s="79">
        <v>10</v>
      </c>
      <c r="G4" s="79">
        <v>30</v>
      </c>
      <c r="H4" s="79">
        <v>10</v>
      </c>
      <c r="I4" s="79">
        <v>10</v>
      </c>
      <c r="J4" s="79">
        <v>10</v>
      </c>
      <c r="K4" s="79">
        <v>10</v>
      </c>
      <c r="L4" s="79">
        <v>10</v>
      </c>
      <c r="M4" s="79">
        <v>30</v>
      </c>
      <c r="N4" s="79">
        <v>40</v>
      </c>
      <c r="O4" s="79">
        <v>20</v>
      </c>
      <c r="P4" s="79">
        <v>10</v>
      </c>
      <c r="Q4" s="79">
        <v>20</v>
      </c>
      <c r="R4" s="79">
        <v>10</v>
      </c>
      <c r="S4" s="80">
        <v>0</v>
      </c>
      <c r="T4" s="80">
        <v>0</v>
      </c>
      <c r="U4" s="80">
        <v>0</v>
      </c>
      <c r="V4" s="80"/>
      <c r="W4" s="80">
        <v>0</v>
      </c>
      <c r="X4" s="80">
        <v>0</v>
      </c>
      <c r="Y4" s="80">
        <v>0</v>
      </c>
      <c r="Z4" s="80">
        <v>0</v>
      </c>
      <c r="AA4" s="80">
        <v>0</v>
      </c>
      <c r="AB4" s="80">
        <v>0</v>
      </c>
      <c r="AC4" s="80">
        <v>0</v>
      </c>
      <c r="AD4" s="80">
        <v>0</v>
      </c>
      <c r="AE4" s="80">
        <v>0</v>
      </c>
      <c r="AF4" s="80">
        <v>0</v>
      </c>
      <c r="AG4" s="80">
        <v>0</v>
      </c>
      <c r="AH4" s="80">
        <v>0</v>
      </c>
      <c r="AI4" s="80">
        <v>0</v>
      </c>
      <c r="AJ4" s="313">
        <v>0</v>
      </c>
      <c r="AK4" s="256">
        <f>C4*C$20+D4*D$20+E4*E$20+F4*F$20+G4*G$20+H4*H$20+I4*I$20+J4*J$20+K4*K$20+L4*L$20+M4*M$20+N4*N$20+O4*O$20+P4*P$20+Q4*Q$20+R4*R$20+S4*S$20+T4*T$20+U4*U$20+V4*V$20+W4*W$20+X4*X$20+Z4*Z$20+AA4*AA$20+Y4*Y$20+AB4*AB$20+AC4*AC$20+AD4*AD$20+AE4*AE$20+AF4*AF$20+AG4*AG$20+AH4*AH$20+AI4*AI$20+AJ4*AJ$20</f>
        <v>395</v>
      </c>
      <c r="AL4" s="105"/>
    </row>
    <row r="5" spans="1:38" ht="19.5" customHeight="1">
      <c r="A5" s="20">
        <v>20</v>
      </c>
      <c r="B5" s="21">
        <v>37758</v>
      </c>
      <c r="C5" s="81">
        <v>10</v>
      </c>
      <c r="D5" s="82">
        <v>10</v>
      </c>
      <c r="E5" s="82">
        <v>20</v>
      </c>
      <c r="F5" s="82">
        <v>10</v>
      </c>
      <c r="G5" s="82">
        <v>30</v>
      </c>
      <c r="H5" s="82">
        <v>10</v>
      </c>
      <c r="I5" s="82">
        <v>10</v>
      </c>
      <c r="J5" s="82">
        <v>10</v>
      </c>
      <c r="K5" s="82">
        <v>10</v>
      </c>
      <c r="L5" s="82">
        <v>10</v>
      </c>
      <c r="M5" s="82">
        <v>30</v>
      </c>
      <c r="N5" s="82">
        <v>40</v>
      </c>
      <c r="O5" s="82">
        <v>20</v>
      </c>
      <c r="P5" s="82">
        <v>10</v>
      </c>
      <c r="Q5" s="82">
        <v>20</v>
      </c>
      <c r="R5" s="82">
        <v>10</v>
      </c>
      <c r="S5" s="82">
        <v>40</v>
      </c>
      <c r="T5" s="83">
        <v>0</v>
      </c>
      <c r="U5" s="83">
        <v>0</v>
      </c>
      <c r="V5" s="83"/>
      <c r="W5" s="83">
        <v>0</v>
      </c>
      <c r="X5" s="83">
        <v>0</v>
      </c>
      <c r="Y5" s="83">
        <v>0</v>
      </c>
      <c r="Z5" s="83">
        <v>0</v>
      </c>
      <c r="AA5" s="83">
        <v>0</v>
      </c>
      <c r="AB5" s="83">
        <v>0</v>
      </c>
      <c r="AC5" s="83">
        <v>0</v>
      </c>
      <c r="AD5" s="83">
        <v>0</v>
      </c>
      <c r="AE5" s="83">
        <v>0</v>
      </c>
      <c r="AF5" s="83">
        <v>0</v>
      </c>
      <c r="AG5" s="83">
        <v>0</v>
      </c>
      <c r="AH5" s="83">
        <v>0</v>
      </c>
      <c r="AI5" s="83">
        <v>0</v>
      </c>
      <c r="AJ5" s="314">
        <v>0</v>
      </c>
      <c r="AK5" s="257">
        <f>C5*C$20+D5*D$20+E5*E$20+F5*F$20+G5*G$20+H5*H$20+I5*I$20+J5*J$20+K5*K$20+L5*L$20+M5*M$20+N5*N$20+O5*O$20+P5*P$20+Q5*Q$20+R5*R$20+S5*S$20+T5*T$20+U5*U$20+V5*V$20+W5*W$20+X5*X$20+Z5*Z$20+AA5*AA$20+Y5*Y$20+AB5*AB$20+AC5*AC$20+AD5*AD$20+AE5*AE$20+AF5*AF$20+AG5*AG$20+AH5*AH$20+AI5*AI$20+AJ5*AJ$20</f>
        <v>455</v>
      </c>
      <c r="AL5" s="105"/>
    </row>
    <row r="6" spans="1:38" ht="19.5" customHeight="1">
      <c r="A6" s="20">
        <v>21</v>
      </c>
      <c r="B6" s="21">
        <v>37765</v>
      </c>
      <c r="C6" s="81">
        <v>10</v>
      </c>
      <c r="D6" s="82">
        <v>10</v>
      </c>
      <c r="E6" s="82">
        <v>20</v>
      </c>
      <c r="F6" s="82">
        <v>10</v>
      </c>
      <c r="G6" s="82">
        <v>30</v>
      </c>
      <c r="H6" s="82">
        <v>10</v>
      </c>
      <c r="I6" s="82">
        <v>10</v>
      </c>
      <c r="J6" s="82">
        <v>10</v>
      </c>
      <c r="K6" s="82">
        <v>10</v>
      </c>
      <c r="L6" s="82">
        <v>10</v>
      </c>
      <c r="M6" s="82">
        <v>30</v>
      </c>
      <c r="N6" s="82">
        <v>40</v>
      </c>
      <c r="O6" s="82">
        <v>20</v>
      </c>
      <c r="P6" s="82">
        <v>10</v>
      </c>
      <c r="Q6" s="82">
        <v>20</v>
      </c>
      <c r="R6" s="82">
        <v>10</v>
      </c>
      <c r="S6" s="82">
        <v>40</v>
      </c>
      <c r="T6" s="82">
        <v>20</v>
      </c>
      <c r="U6" s="82">
        <v>10</v>
      </c>
      <c r="V6" s="225"/>
      <c r="W6" s="83">
        <v>0</v>
      </c>
      <c r="X6" s="83">
        <v>0</v>
      </c>
      <c r="Y6" s="83">
        <v>0</v>
      </c>
      <c r="Z6" s="83">
        <v>0</v>
      </c>
      <c r="AA6" s="83">
        <v>0</v>
      </c>
      <c r="AB6" s="83">
        <v>0</v>
      </c>
      <c r="AC6" s="83">
        <v>0</v>
      </c>
      <c r="AD6" s="83">
        <v>0</v>
      </c>
      <c r="AE6" s="83">
        <v>0</v>
      </c>
      <c r="AF6" s="83">
        <v>0</v>
      </c>
      <c r="AG6" s="83">
        <v>0</v>
      </c>
      <c r="AH6" s="83">
        <v>0</v>
      </c>
      <c r="AI6" s="83">
        <v>0</v>
      </c>
      <c r="AJ6" s="314">
        <v>0</v>
      </c>
      <c r="AK6" s="257">
        <f>C6*C$20+D6*D$20+E6*E$20+F6*F$20+G6*G$20+H6*H$20+I6*I$20+J6*J$20+K6*K$20+L6*L$20+M6*M$20+N6*N$20+O6*O$20+P6*P$20+Q6*Q$20+R6*R$20+S6*S$20+T6*T$20+U6*U$20+V6*V$20+W6*W$20+X6*X$20+Z6*Z$20+AA6*AA$20+Y6*Y$20+AB6*AB$20+AC6*AC$20+AD6*AD$20+AE6*AE$20+AF6*AF$20+AG6*AG$20+AH6*AH$20+AI6*AI$20+AJ6*AJ$20</f>
        <v>490</v>
      </c>
      <c r="AL6" s="105"/>
    </row>
    <row r="7" spans="1:38" ht="19.5" customHeight="1">
      <c r="A7" s="20">
        <v>22</v>
      </c>
      <c r="B7" s="21">
        <v>37772</v>
      </c>
      <c r="C7" s="81">
        <v>10</v>
      </c>
      <c r="D7" s="82">
        <v>10</v>
      </c>
      <c r="E7" s="82">
        <v>20</v>
      </c>
      <c r="F7" s="82">
        <v>10</v>
      </c>
      <c r="G7" s="82">
        <v>30</v>
      </c>
      <c r="H7" s="82">
        <v>10</v>
      </c>
      <c r="I7" s="82">
        <v>10</v>
      </c>
      <c r="J7" s="82">
        <v>10</v>
      </c>
      <c r="K7" s="82">
        <v>10</v>
      </c>
      <c r="L7" s="82">
        <v>10</v>
      </c>
      <c r="M7" s="82">
        <v>30</v>
      </c>
      <c r="N7" s="82">
        <v>40</v>
      </c>
      <c r="O7" s="82">
        <v>20</v>
      </c>
      <c r="P7" s="82">
        <v>10</v>
      </c>
      <c r="Q7" s="82">
        <v>20</v>
      </c>
      <c r="R7" s="82">
        <v>10</v>
      </c>
      <c r="S7" s="82">
        <v>40</v>
      </c>
      <c r="T7" s="82">
        <v>20</v>
      </c>
      <c r="U7" s="82">
        <v>10</v>
      </c>
      <c r="V7" s="225"/>
      <c r="W7" s="83">
        <v>0</v>
      </c>
      <c r="X7" s="83">
        <v>0</v>
      </c>
      <c r="Y7" s="83">
        <v>0</v>
      </c>
      <c r="Z7" s="83">
        <v>0</v>
      </c>
      <c r="AA7" s="83">
        <v>0</v>
      </c>
      <c r="AB7" s="83">
        <v>0</v>
      </c>
      <c r="AC7" s="83">
        <v>0</v>
      </c>
      <c r="AD7" s="83">
        <v>0</v>
      </c>
      <c r="AE7" s="83">
        <v>0</v>
      </c>
      <c r="AF7" s="83">
        <v>0</v>
      </c>
      <c r="AG7" s="83">
        <v>0</v>
      </c>
      <c r="AH7" s="83">
        <v>0</v>
      </c>
      <c r="AI7" s="83">
        <v>0</v>
      </c>
      <c r="AJ7" s="314">
        <v>0</v>
      </c>
      <c r="AK7" s="257">
        <f>C7*C$20+D7*D$20+E7*E$20+F7*F$20+G7*G$20+H7*H$20+I7*I$20+J7*J$20+K7*K$20+L7*L$20+M7*M$20+N7*N$20+O7*O$20+P7*P$20+Q7*Q$20+R7*R$20+S7*S$20+T7*T$20+U7*U$20+V7*V20+W7*W$20+X7*X$20+Z7*Z$20+AA7*AA$20+Y7*Y$20+AB7*AB$20+AC7*AC$20+AD7*AD$20+AE7*AE$20+AF7*AF$20+AG7*AG$20+AH7*AH$20+AI7*AI$20+AJ7*AJ$20</f>
        <v>490</v>
      </c>
      <c r="AL7" s="105"/>
    </row>
    <row r="8" spans="1:38" ht="19.5" customHeight="1">
      <c r="A8" s="20">
        <v>23</v>
      </c>
      <c r="B8" s="21">
        <v>37779</v>
      </c>
      <c r="C8" s="81">
        <v>10</v>
      </c>
      <c r="D8" s="82">
        <v>10</v>
      </c>
      <c r="E8" s="82">
        <v>20</v>
      </c>
      <c r="F8" s="82">
        <v>10</v>
      </c>
      <c r="G8" s="82">
        <v>30</v>
      </c>
      <c r="H8" s="82">
        <v>10</v>
      </c>
      <c r="I8" s="82">
        <v>10</v>
      </c>
      <c r="J8" s="82">
        <v>10</v>
      </c>
      <c r="K8" s="82">
        <v>10</v>
      </c>
      <c r="L8" s="82">
        <v>10</v>
      </c>
      <c r="M8" s="82">
        <v>30</v>
      </c>
      <c r="N8" s="82">
        <v>40</v>
      </c>
      <c r="O8" s="82">
        <v>20</v>
      </c>
      <c r="P8" s="82">
        <v>10</v>
      </c>
      <c r="Q8" s="82">
        <v>20</v>
      </c>
      <c r="R8" s="82">
        <v>10</v>
      </c>
      <c r="S8" s="82">
        <v>40</v>
      </c>
      <c r="T8" s="82">
        <v>20</v>
      </c>
      <c r="U8" s="82">
        <v>10</v>
      </c>
      <c r="V8" s="225"/>
      <c r="W8" s="83">
        <v>0</v>
      </c>
      <c r="X8" s="83">
        <v>0</v>
      </c>
      <c r="Y8" s="83">
        <v>0</v>
      </c>
      <c r="Z8" s="83">
        <v>0</v>
      </c>
      <c r="AA8" s="83">
        <v>0</v>
      </c>
      <c r="AB8" s="83">
        <v>0</v>
      </c>
      <c r="AC8" s="83">
        <v>0</v>
      </c>
      <c r="AD8" s="83">
        <v>0</v>
      </c>
      <c r="AE8" s="83">
        <v>0</v>
      </c>
      <c r="AF8" s="83">
        <v>0</v>
      </c>
      <c r="AG8" s="83">
        <v>0</v>
      </c>
      <c r="AH8" s="83">
        <v>0</v>
      </c>
      <c r="AI8" s="83">
        <v>0</v>
      </c>
      <c r="AJ8" s="314">
        <v>0</v>
      </c>
      <c r="AK8" s="257">
        <f aca="true" t="shared" si="0" ref="AK8:AK18">C8*C$20+D8*D$20+E8*E$20+F8*F$20+G8*G$20+H8*H$20+I8*I$20+J8*J$20+K8*K$20+L8*L$20+M8*M$20+N8*N$20+O8*O$20+P8*P$20+Q8*Q$20+R8*R$20+S8*S$20+T8*T$20+U8*U$20+V8*V$20+W8*W$20+X8*X$20+Z8*Z$20+AA8*AA$20+Y8*Y$20+AB8*AB$20+AC8*AC$20+AD8*AD$20+AE8*AE$20+AF8*AF$20+AG8*AG$20+AH8*AH$20+AI8*AI$20+AJ8*AJ$20</f>
        <v>490</v>
      </c>
      <c r="AL8" s="105"/>
    </row>
    <row r="9" spans="1:38" ht="19.5" customHeight="1">
      <c r="A9" s="20">
        <v>24</v>
      </c>
      <c r="B9" s="21">
        <v>37786</v>
      </c>
      <c r="C9" s="81">
        <v>10</v>
      </c>
      <c r="D9" s="82">
        <v>10</v>
      </c>
      <c r="E9" s="82">
        <v>20</v>
      </c>
      <c r="F9" s="82">
        <v>10</v>
      </c>
      <c r="G9" s="82">
        <v>30</v>
      </c>
      <c r="H9" s="82">
        <v>10</v>
      </c>
      <c r="I9" s="82">
        <v>10</v>
      </c>
      <c r="J9" s="82">
        <v>10</v>
      </c>
      <c r="K9" s="82">
        <v>10</v>
      </c>
      <c r="L9" s="82">
        <v>10</v>
      </c>
      <c r="M9" s="82">
        <v>30</v>
      </c>
      <c r="N9" s="82">
        <v>40</v>
      </c>
      <c r="O9" s="82">
        <v>20</v>
      </c>
      <c r="P9" s="82">
        <v>10</v>
      </c>
      <c r="Q9" s="83">
        <v>0</v>
      </c>
      <c r="R9" s="83">
        <v>0</v>
      </c>
      <c r="S9" s="82">
        <v>40</v>
      </c>
      <c r="T9" s="82">
        <v>20</v>
      </c>
      <c r="U9" s="82">
        <v>10</v>
      </c>
      <c r="V9" s="82">
        <v>30</v>
      </c>
      <c r="W9" s="82">
        <v>60</v>
      </c>
      <c r="X9" s="82">
        <v>30</v>
      </c>
      <c r="Y9" s="83">
        <v>0</v>
      </c>
      <c r="Z9" s="83">
        <v>0</v>
      </c>
      <c r="AA9" s="83">
        <v>0</v>
      </c>
      <c r="AB9" s="83">
        <v>0</v>
      </c>
      <c r="AC9" s="83">
        <v>0</v>
      </c>
      <c r="AD9" s="83">
        <v>0</v>
      </c>
      <c r="AE9" s="83">
        <v>0</v>
      </c>
      <c r="AF9" s="83">
        <v>0</v>
      </c>
      <c r="AG9" s="83">
        <v>0</v>
      </c>
      <c r="AH9" s="83">
        <v>0</v>
      </c>
      <c r="AI9" s="83">
        <v>0</v>
      </c>
      <c r="AJ9" s="314">
        <v>0</v>
      </c>
      <c r="AK9" s="257">
        <f t="shared" si="0"/>
        <v>620</v>
      </c>
      <c r="AL9" s="105"/>
    </row>
    <row r="10" spans="1:38" ht="19.5" customHeight="1">
      <c r="A10" s="20">
        <v>25</v>
      </c>
      <c r="B10" s="21">
        <v>37793</v>
      </c>
      <c r="C10" s="81">
        <v>10</v>
      </c>
      <c r="D10" s="82">
        <v>10</v>
      </c>
      <c r="E10" s="82">
        <v>20</v>
      </c>
      <c r="F10" s="82">
        <v>10</v>
      </c>
      <c r="G10" s="82">
        <v>30</v>
      </c>
      <c r="H10" s="82">
        <v>10</v>
      </c>
      <c r="I10" s="82">
        <v>10</v>
      </c>
      <c r="J10" s="82">
        <v>10</v>
      </c>
      <c r="K10" s="82">
        <v>10</v>
      </c>
      <c r="L10" s="82">
        <v>10</v>
      </c>
      <c r="M10" s="82">
        <v>30</v>
      </c>
      <c r="N10" s="83">
        <v>0</v>
      </c>
      <c r="O10" s="83">
        <v>0</v>
      </c>
      <c r="P10" s="83">
        <v>0</v>
      </c>
      <c r="Q10" s="83">
        <v>0</v>
      </c>
      <c r="R10" s="83">
        <v>0</v>
      </c>
      <c r="S10" s="82">
        <v>40</v>
      </c>
      <c r="T10" s="82">
        <v>20</v>
      </c>
      <c r="U10" s="82">
        <v>10</v>
      </c>
      <c r="V10" s="82">
        <v>30</v>
      </c>
      <c r="W10" s="82">
        <v>60</v>
      </c>
      <c r="X10" s="82">
        <v>30</v>
      </c>
      <c r="Y10" s="82">
        <v>30</v>
      </c>
      <c r="Z10" s="83">
        <v>0</v>
      </c>
      <c r="AA10" s="83">
        <v>0</v>
      </c>
      <c r="AB10" s="83">
        <v>0</v>
      </c>
      <c r="AC10" s="83">
        <v>0</v>
      </c>
      <c r="AD10" s="83">
        <v>0</v>
      </c>
      <c r="AE10" s="83">
        <v>0</v>
      </c>
      <c r="AF10" s="83">
        <v>0</v>
      </c>
      <c r="AG10" s="83">
        <v>0</v>
      </c>
      <c r="AH10" s="83">
        <v>0</v>
      </c>
      <c r="AI10" s="83">
        <v>0</v>
      </c>
      <c r="AJ10" s="314">
        <v>0</v>
      </c>
      <c r="AK10" s="257">
        <f t="shared" si="0"/>
        <v>500</v>
      </c>
      <c r="AL10" s="105"/>
    </row>
    <row r="11" spans="1:38" ht="19.5" customHeight="1">
      <c r="A11" s="20">
        <v>26</v>
      </c>
      <c r="B11" s="21">
        <v>37800</v>
      </c>
      <c r="C11" s="81">
        <v>10</v>
      </c>
      <c r="D11" s="82">
        <v>10</v>
      </c>
      <c r="E11" s="82">
        <v>20</v>
      </c>
      <c r="F11" s="82">
        <v>10</v>
      </c>
      <c r="G11" s="82">
        <v>30</v>
      </c>
      <c r="H11" s="82">
        <v>10</v>
      </c>
      <c r="I11" s="82">
        <v>10</v>
      </c>
      <c r="J11" s="82">
        <v>10</v>
      </c>
      <c r="K11" s="82">
        <v>10</v>
      </c>
      <c r="L11" s="82">
        <v>10</v>
      </c>
      <c r="M11" s="82">
        <v>30</v>
      </c>
      <c r="N11" s="83">
        <v>0</v>
      </c>
      <c r="O11" s="83">
        <v>0</v>
      </c>
      <c r="P11" s="83">
        <v>0</v>
      </c>
      <c r="Q11" s="83">
        <v>0</v>
      </c>
      <c r="R11" s="83">
        <v>0</v>
      </c>
      <c r="S11" s="83">
        <v>0</v>
      </c>
      <c r="T11" s="82">
        <v>20</v>
      </c>
      <c r="U11" s="82">
        <v>10</v>
      </c>
      <c r="V11" s="82">
        <v>30</v>
      </c>
      <c r="W11" s="82">
        <v>60</v>
      </c>
      <c r="X11" s="82">
        <v>30</v>
      </c>
      <c r="Y11" s="82">
        <v>30</v>
      </c>
      <c r="Z11" s="82">
        <v>20</v>
      </c>
      <c r="AA11" s="82">
        <v>20</v>
      </c>
      <c r="AB11" s="82">
        <v>30</v>
      </c>
      <c r="AC11" s="82">
        <v>20</v>
      </c>
      <c r="AD11" s="82">
        <v>30</v>
      </c>
      <c r="AE11" s="83">
        <v>0</v>
      </c>
      <c r="AF11" s="83">
        <v>0</v>
      </c>
      <c r="AG11" s="83">
        <v>0</v>
      </c>
      <c r="AH11" s="83">
        <v>0</v>
      </c>
      <c r="AI11" s="83">
        <v>0</v>
      </c>
      <c r="AJ11" s="314">
        <v>0</v>
      </c>
      <c r="AK11" s="257">
        <f t="shared" si="0"/>
        <v>595</v>
      </c>
      <c r="AL11" s="105"/>
    </row>
    <row r="12" spans="1:38" ht="19.5" customHeight="1">
      <c r="A12" s="20">
        <v>27</v>
      </c>
      <c r="B12" s="21">
        <v>37807</v>
      </c>
      <c r="C12" s="81">
        <v>10</v>
      </c>
      <c r="D12" s="82">
        <v>10</v>
      </c>
      <c r="E12" s="82">
        <v>20</v>
      </c>
      <c r="F12" s="82">
        <v>10</v>
      </c>
      <c r="G12" s="83">
        <v>0</v>
      </c>
      <c r="H12" s="83">
        <v>0</v>
      </c>
      <c r="I12" s="83">
        <v>0</v>
      </c>
      <c r="J12" s="83">
        <v>0</v>
      </c>
      <c r="K12" s="83">
        <v>0</v>
      </c>
      <c r="L12" s="83">
        <v>0</v>
      </c>
      <c r="M12" s="83">
        <v>0</v>
      </c>
      <c r="N12" s="83">
        <v>0</v>
      </c>
      <c r="O12" s="83">
        <v>0</v>
      </c>
      <c r="P12" s="83">
        <v>0</v>
      </c>
      <c r="Q12" s="83">
        <v>0</v>
      </c>
      <c r="R12" s="83">
        <v>0</v>
      </c>
      <c r="S12" s="83">
        <v>0</v>
      </c>
      <c r="T12" s="82">
        <v>20</v>
      </c>
      <c r="U12" s="82">
        <v>10</v>
      </c>
      <c r="V12" s="82">
        <v>30</v>
      </c>
      <c r="W12" s="82">
        <v>60</v>
      </c>
      <c r="X12" s="82">
        <v>30</v>
      </c>
      <c r="Y12" s="82">
        <v>30</v>
      </c>
      <c r="Z12" s="82">
        <v>20</v>
      </c>
      <c r="AA12" s="82">
        <v>20</v>
      </c>
      <c r="AB12" s="82">
        <v>30</v>
      </c>
      <c r="AC12" s="82">
        <v>20</v>
      </c>
      <c r="AD12" s="82">
        <v>30</v>
      </c>
      <c r="AE12" s="82">
        <v>40</v>
      </c>
      <c r="AF12" s="82">
        <v>40</v>
      </c>
      <c r="AG12" s="83">
        <v>0</v>
      </c>
      <c r="AH12" s="83">
        <v>0</v>
      </c>
      <c r="AI12" s="83">
        <v>0</v>
      </c>
      <c r="AJ12" s="314">
        <v>0</v>
      </c>
      <c r="AK12" s="257">
        <f t="shared" si="0"/>
        <v>530</v>
      </c>
      <c r="AL12" s="105"/>
    </row>
    <row r="13" spans="1:38" ht="19.5" customHeight="1">
      <c r="A13" s="20">
        <v>28</v>
      </c>
      <c r="B13" s="21">
        <v>37814</v>
      </c>
      <c r="C13" s="81">
        <v>10</v>
      </c>
      <c r="D13" s="82">
        <v>10</v>
      </c>
      <c r="E13" s="82">
        <v>20</v>
      </c>
      <c r="F13" s="83">
        <v>0</v>
      </c>
      <c r="G13" s="83">
        <v>0</v>
      </c>
      <c r="H13" s="83">
        <v>0</v>
      </c>
      <c r="I13" s="83">
        <v>0</v>
      </c>
      <c r="J13" s="83">
        <v>0</v>
      </c>
      <c r="K13" s="83">
        <v>0</v>
      </c>
      <c r="L13" s="83">
        <v>0</v>
      </c>
      <c r="M13" s="83">
        <v>0</v>
      </c>
      <c r="N13" s="83">
        <v>0</v>
      </c>
      <c r="O13" s="83">
        <v>0</v>
      </c>
      <c r="P13" s="83">
        <v>0</v>
      </c>
      <c r="Q13" s="83">
        <v>0</v>
      </c>
      <c r="R13" s="83">
        <v>0</v>
      </c>
      <c r="S13" s="83">
        <v>0</v>
      </c>
      <c r="T13" s="83">
        <v>0</v>
      </c>
      <c r="U13" s="83">
        <v>0</v>
      </c>
      <c r="V13" s="82">
        <v>30</v>
      </c>
      <c r="W13" s="82">
        <v>60</v>
      </c>
      <c r="X13" s="82">
        <v>30</v>
      </c>
      <c r="Y13" s="82">
        <v>30</v>
      </c>
      <c r="Z13" s="82">
        <v>20</v>
      </c>
      <c r="AA13" s="82">
        <v>20</v>
      </c>
      <c r="AB13" s="82">
        <v>30</v>
      </c>
      <c r="AC13" s="82">
        <v>20</v>
      </c>
      <c r="AD13" s="82">
        <v>30</v>
      </c>
      <c r="AE13" s="82">
        <v>40</v>
      </c>
      <c r="AF13" s="82">
        <v>40</v>
      </c>
      <c r="AG13" s="82">
        <v>20</v>
      </c>
      <c r="AH13" s="82">
        <v>20</v>
      </c>
      <c r="AI13" s="82">
        <v>10</v>
      </c>
      <c r="AJ13" s="314">
        <v>0</v>
      </c>
      <c r="AK13" s="257">
        <f t="shared" si="0"/>
        <v>645</v>
      </c>
      <c r="AL13" s="105"/>
    </row>
    <row r="14" spans="1:38" ht="19.5" customHeight="1">
      <c r="A14" s="20">
        <v>29</v>
      </c>
      <c r="B14" s="21">
        <v>37821</v>
      </c>
      <c r="C14" s="81">
        <v>10</v>
      </c>
      <c r="D14" s="82">
        <v>10</v>
      </c>
      <c r="E14" s="82">
        <v>20</v>
      </c>
      <c r="F14" s="83">
        <v>0</v>
      </c>
      <c r="G14" s="83">
        <v>0</v>
      </c>
      <c r="H14" s="83">
        <v>0</v>
      </c>
      <c r="I14" s="83">
        <v>0</v>
      </c>
      <c r="J14" s="83">
        <v>0</v>
      </c>
      <c r="K14" s="83">
        <v>0</v>
      </c>
      <c r="L14" s="83">
        <v>0</v>
      </c>
      <c r="M14" s="83">
        <v>0</v>
      </c>
      <c r="N14" s="83">
        <v>0</v>
      </c>
      <c r="O14" s="83">
        <v>0</v>
      </c>
      <c r="P14" s="83">
        <v>0</v>
      </c>
      <c r="Q14" s="83">
        <v>0</v>
      </c>
      <c r="R14" s="83">
        <v>0</v>
      </c>
      <c r="S14" s="83">
        <v>0</v>
      </c>
      <c r="T14" s="83">
        <v>0</v>
      </c>
      <c r="U14" s="83">
        <v>0</v>
      </c>
      <c r="V14" s="82">
        <v>30</v>
      </c>
      <c r="W14" s="82">
        <v>60</v>
      </c>
      <c r="X14" s="82">
        <v>30</v>
      </c>
      <c r="Y14" s="82">
        <v>30</v>
      </c>
      <c r="Z14" s="82">
        <v>20</v>
      </c>
      <c r="AA14" s="82">
        <v>20</v>
      </c>
      <c r="AB14" s="82">
        <v>30</v>
      </c>
      <c r="AC14" s="82">
        <v>20</v>
      </c>
      <c r="AD14" s="82">
        <v>30</v>
      </c>
      <c r="AE14" s="82">
        <v>40</v>
      </c>
      <c r="AF14" s="82">
        <v>40</v>
      </c>
      <c r="AG14" s="82">
        <v>20</v>
      </c>
      <c r="AH14" s="82">
        <v>20</v>
      </c>
      <c r="AI14" s="82">
        <v>10</v>
      </c>
      <c r="AJ14" s="315">
        <v>20</v>
      </c>
      <c r="AK14" s="257">
        <f t="shared" si="0"/>
        <v>685</v>
      </c>
      <c r="AL14" s="105"/>
    </row>
    <row r="15" spans="1:38" ht="19.5" customHeight="1">
      <c r="A15" s="20">
        <v>30</v>
      </c>
      <c r="B15" s="21">
        <v>37828</v>
      </c>
      <c r="C15" s="81">
        <v>10</v>
      </c>
      <c r="D15" s="82">
        <v>10</v>
      </c>
      <c r="E15" s="82">
        <v>20</v>
      </c>
      <c r="F15" s="83">
        <v>0</v>
      </c>
      <c r="G15" s="83">
        <v>0</v>
      </c>
      <c r="H15" s="83">
        <v>0</v>
      </c>
      <c r="I15" s="83">
        <v>0</v>
      </c>
      <c r="J15" s="83">
        <v>0</v>
      </c>
      <c r="K15" s="83">
        <v>0</v>
      </c>
      <c r="L15" s="83">
        <v>0</v>
      </c>
      <c r="M15" s="83">
        <v>0</v>
      </c>
      <c r="N15" s="83">
        <v>0</v>
      </c>
      <c r="O15" s="83">
        <v>0</v>
      </c>
      <c r="P15" s="83">
        <v>0</v>
      </c>
      <c r="Q15" s="83">
        <v>0</v>
      </c>
      <c r="R15" s="83">
        <v>0</v>
      </c>
      <c r="S15" s="83">
        <v>0</v>
      </c>
      <c r="T15" s="83">
        <v>0</v>
      </c>
      <c r="U15" s="83">
        <v>0</v>
      </c>
      <c r="V15" s="82">
        <v>30</v>
      </c>
      <c r="W15" s="82">
        <v>60</v>
      </c>
      <c r="X15" s="82">
        <v>30</v>
      </c>
      <c r="Y15" s="82">
        <v>30</v>
      </c>
      <c r="Z15" s="82">
        <v>20</v>
      </c>
      <c r="AA15" s="82">
        <v>20</v>
      </c>
      <c r="AB15" s="82">
        <v>30</v>
      </c>
      <c r="AC15" s="82">
        <v>20</v>
      </c>
      <c r="AD15" s="82">
        <v>30</v>
      </c>
      <c r="AE15" s="82">
        <v>40</v>
      </c>
      <c r="AF15" s="82">
        <v>40</v>
      </c>
      <c r="AG15" s="82">
        <v>20</v>
      </c>
      <c r="AH15" s="82">
        <v>20</v>
      </c>
      <c r="AI15" s="82">
        <v>10</v>
      </c>
      <c r="AJ15" s="315">
        <v>20</v>
      </c>
      <c r="AK15" s="257">
        <f t="shared" si="0"/>
        <v>685</v>
      </c>
      <c r="AL15" s="105"/>
    </row>
    <row r="16" spans="1:38" ht="19.5" customHeight="1">
      <c r="A16" s="20">
        <v>31</v>
      </c>
      <c r="B16" s="21">
        <v>37835</v>
      </c>
      <c r="C16" s="81">
        <v>10</v>
      </c>
      <c r="D16" s="82">
        <v>10</v>
      </c>
      <c r="E16" s="82">
        <v>20</v>
      </c>
      <c r="F16" s="83">
        <v>0</v>
      </c>
      <c r="G16" s="83">
        <v>0</v>
      </c>
      <c r="H16" s="83">
        <v>0</v>
      </c>
      <c r="I16" s="83">
        <v>0</v>
      </c>
      <c r="J16" s="83">
        <v>0</v>
      </c>
      <c r="K16" s="83">
        <v>0</v>
      </c>
      <c r="L16" s="83">
        <v>0</v>
      </c>
      <c r="M16" s="83">
        <v>0</v>
      </c>
      <c r="N16" s="83">
        <v>0</v>
      </c>
      <c r="O16" s="83">
        <v>0</v>
      </c>
      <c r="P16" s="83">
        <v>0</v>
      </c>
      <c r="Q16" s="83">
        <v>0</v>
      </c>
      <c r="R16" s="83">
        <v>0</v>
      </c>
      <c r="S16" s="83">
        <v>0</v>
      </c>
      <c r="T16" s="83">
        <v>0</v>
      </c>
      <c r="U16" s="83">
        <v>0</v>
      </c>
      <c r="V16" s="82">
        <v>30</v>
      </c>
      <c r="W16" s="82">
        <v>60</v>
      </c>
      <c r="X16" s="82">
        <v>30</v>
      </c>
      <c r="Y16" s="82">
        <v>30</v>
      </c>
      <c r="Z16" s="82">
        <v>20</v>
      </c>
      <c r="AA16" s="82">
        <v>20</v>
      </c>
      <c r="AB16" s="82">
        <v>30</v>
      </c>
      <c r="AC16" s="82">
        <v>20</v>
      </c>
      <c r="AD16" s="82">
        <v>30</v>
      </c>
      <c r="AE16" s="82">
        <v>40</v>
      </c>
      <c r="AF16" s="82">
        <v>40</v>
      </c>
      <c r="AG16" s="82">
        <v>20</v>
      </c>
      <c r="AH16" s="82">
        <v>20</v>
      </c>
      <c r="AI16" s="82">
        <v>10</v>
      </c>
      <c r="AJ16" s="315">
        <v>20</v>
      </c>
      <c r="AK16" s="257">
        <f t="shared" si="0"/>
        <v>685</v>
      </c>
      <c r="AL16" s="105"/>
    </row>
    <row r="17" spans="1:38" ht="19.5" customHeight="1">
      <c r="A17" s="33">
        <v>32</v>
      </c>
      <c r="B17" s="281">
        <v>37842</v>
      </c>
      <c r="C17" s="81">
        <v>10</v>
      </c>
      <c r="D17" s="82">
        <v>10</v>
      </c>
      <c r="E17" s="82">
        <v>20</v>
      </c>
      <c r="F17" s="83">
        <v>0</v>
      </c>
      <c r="G17" s="83">
        <v>0</v>
      </c>
      <c r="H17" s="83">
        <v>0</v>
      </c>
      <c r="I17" s="83">
        <v>0</v>
      </c>
      <c r="J17" s="83">
        <v>0</v>
      </c>
      <c r="K17" s="83">
        <v>0</v>
      </c>
      <c r="L17" s="83">
        <v>0</v>
      </c>
      <c r="M17" s="83">
        <v>0</v>
      </c>
      <c r="N17" s="83">
        <v>0</v>
      </c>
      <c r="O17" s="83">
        <v>0</v>
      </c>
      <c r="P17" s="83">
        <v>0</v>
      </c>
      <c r="Q17" s="83">
        <v>0</v>
      </c>
      <c r="R17" s="83">
        <v>0</v>
      </c>
      <c r="S17" s="83">
        <v>0</v>
      </c>
      <c r="T17" s="83">
        <v>0</v>
      </c>
      <c r="U17" s="83">
        <v>0</v>
      </c>
      <c r="V17" s="82">
        <v>30</v>
      </c>
      <c r="W17" s="82">
        <v>60</v>
      </c>
      <c r="X17" s="82">
        <v>30</v>
      </c>
      <c r="Y17" s="82">
        <v>30</v>
      </c>
      <c r="Z17" s="82">
        <v>20</v>
      </c>
      <c r="AA17" s="82">
        <v>20</v>
      </c>
      <c r="AB17" s="82">
        <v>30</v>
      </c>
      <c r="AC17" s="82">
        <v>20</v>
      </c>
      <c r="AD17" s="82">
        <v>30</v>
      </c>
      <c r="AE17" s="82">
        <v>40</v>
      </c>
      <c r="AF17" s="82">
        <v>40</v>
      </c>
      <c r="AG17" s="82">
        <v>20</v>
      </c>
      <c r="AH17" s="82">
        <v>20</v>
      </c>
      <c r="AI17" s="82">
        <v>10</v>
      </c>
      <c r="AJ17" s="315">
        <v>20</v>
      </c>
      <c r="AK17" s="257">
        <f t="shared" si="0"/>
        <v>685</v>
      </c>
      <c r="AL17" s="105"/>
    </row>
    <row r="18" spans="1:38" ht="19.5" customHeight="1" thickBot="1">
      <c r="A18" s="300">
        <v>33</v>
      </c>
      <c r="B18" s="301">
        <v>38215</v>
      </c>
      <c r="C18" s="308">
        <v>10</v>
      </c>
      <c r="D18" s="309">
        <v>10</v>
      </c>
      <c r="E18" s="309">
        <v>20</v>
      </c>
      <c r="F18" s="298">
        <v>0</v>
      </c>
      <c r="G18" s="298">
        <v>0</v>
      </c>
      <c r="H18" s="298">
        <v>0</v>
      </c>
      <c r="I18" s="298">
        <v>0</v>
      </c>
      <c r="J18" s="298">
        <v>0</v>
      </c>
      <c r="K18" s="298">
        <v>0</v>
      </c>
      <c r="L18" s="298">
        <v>0</v>
      </c>
      <c r="M18" s="298">
        <v>0</v>
      </c>
      <c r="N18" s="298">
        <v>0</v>
      </c>
      <c r="O18" s="298">
        <v>0</v>
      </c>
      <c r="P18" s="298">
        <v>0</v>
      </c>
      <c r="Q18" s="298">
        <v>0</v>
      </c>
      <c r="R18" s="298">
        <v>0</v>
      </c>
      <c r="S18" s="298">
        <v>0</v>
      </c>
      <c r="T18" s="298">
        <v>0</v>
      </c>
      <c r="U18" s="298">
        <v>0</v>
      </c>
      <c r="V18" s="309">
        <v>30</v>
      </c>
      <c r="W18" s="309">
        <v>60</v>
      </c>
      <c r="X18" s="309">
        <v>30</v>
      </c>
      <c r="Y18" s="309">
        <v>30</v>
      </c>
      <c r="Z18" s="309">
        <v>20</v>
      </c>
      <c r="AA18" s="309">
        <v>20</v>
      </c>
      <c r="AB18" s="309">
        <v>30</v>
      </c>
      <c r="AC18" s="309">
        <v>20</v>
      </c>
      <c r="AD18" s="309">
        <v>30</v>
      </c>
      <c r="AE18" s="309">
        <v>40</v>
      </c>
      <c r="AF18" s="309">
        <v>40</v>
      </c>
      <c r="AG18" s="309">
        <v>20</v>
      </c>
      <c r="AH18" s="309">
        <v>20</v>
      </c>
      <c r="AI18" s="309">
        <v>10</v>
      </c>
      <c r="AJ18" s="316">
        <v>20</v>
      </c>
      <c r="AK18" s="317">
        <f t="shared" si="0"/>
        <v>685</v>
      </c>
      <c r="AL18" s="105"/>
    </row>
    <row r="19" spans="1:38" s="65" customFormat="1" ht="19.5" customHeight="1" thickBot="1" thickTop="1">
      <c r="A19" s="340" t="s">
        <v>128</v>
      </c>
      <c r="B19" s="340"/>
      <c r="C19" s="285">
        <f aca="true" t="shared" si="1" ref="C19:AJ19">SUM(C4:C18)</f>
        <v>150</v>
      </c>
      <c r="D19" s="285">
        <f t="shared" si="1"/>
        <v>150</v>
      </c>
      <c r="E19" s="285">
        <f t="shared" si="1"/>
        <v>300</v>
      </c>
      <c r="F19" s="285">
        <f t="shared" si="1"/>
        <v>90</v>
      </c>
      <c r="G19" s="285">
        <f t="shared" si="1"/>
        <v>240</v>
      </c>
      <c r="H19" s="285">
        <f t="shared" si="1"/>
        <v>80</v>
      </c>
      <c r="I19" s="285">
        <f t="shared" si="1"/>
        <v>80</v>
      </c>
      <c r="J19" s="285">
        <f t="shared" si="1"/>
        <v>80</v>
      </c>
      <c r="K19" s="285">
        <f t="shared" si="1"/>
        <v>80</v>
      </c>
      <c r="L19" s="285">
        <f>SUM(L4:L18)</f>
        <v>80</v>
      </c>
      <c r="M19" s="285">
        <f>SUM(M4:M18)</f>
        <v>240</v>
      </c>
      <c r="N19" s="285">
        <f>SUM(N4:N18)</f>
        <v>240</v>
      </c>
      <c r="O19" s="285">
        <f>SUM(O4:O18)</f>
        <v>120</v>
      </c>
      <c r="P19" s="285">
        <f>SUM(P4:P18)</f>
        <v>60</v>
      </c>
      <c r="Q19" s="285">
        <f t="shared" si="1"/>
        <v>100</v>
      </c>
      <c r="R19" s="285">
        <f t="shared" si="1"/>
        <v>50</v>
      </c>
      <c r="S19" s="285">
        <f t="shared" si="1"/>
        <v>240</v>
      </c>
      <c r="T19" s="285">
        <f t="shared" si="1"/>
        <v>140</v>
      </c>
      <c r="U19" s="285">
        <f t="shared" si="1"/>
        <v>70</v>
      </c>
      <c r="V19" s="285">
        <f t="shared" si="1"/>
        <v>300</v>
      </c>
      <c r="W19" s="285">
        <f t="shared" si="1"/>
        <v>600</v>
      </c>
      <c r="X19" s="285">
        <f t="shared" si="1"/>
        <v>300</v>
      </c>
      <c r="Y19" s="285">
        <f>SUM(Y4:Y18)</f>
        <v>270</v>
      </c>
      <c r="Z19" s="285">
        <f t="shared" si="1"/>
        <v>160</v>
      </c>
      <c r="AA19" s="285">
        <f t="shared" si="1"/>
        <v>160</v>
      </c>
      <c r="AB19" s="285">
        <f t="shared" si="1"/>
        <v>240</v>
      </c>
      <c r="AC19" s="285">
        <f t="shared" si="1"/>
        <v>160</v>
      </c>
      <c r="AD19" s="285">
        <f t="shared" si="1"/>
        <v>240</v>
      </c>
      <c r="AE19" s="285">
        <f t="shared" si="1"/>
        <v>280</v>
      </c>
      <c r="AF19" s="285">
        <f t="shared" si="1"/>
        <v>280</v>
      </c>
      <c r="AG19" s="285">
        <f t="shared" si="1"/>
        <v>120</v>
      </c>
      <c r="AH19" s="285">
        <f t="shared" si="1"/>
        <v>120</v>
      </c>
      <c r="AI19" s="285">
        <f t="shared" si="1"/>
        <v>60</v>
      </c>
      <c r="AJ19" s="285">
        <f t="shared" si="1"/>
        <v>100</v>
      </c>
      <c r="AK19" s="307"/>
      <c r="AL19" s="106"/>
    </row>
    <row r="20" spans="1:38" ht="19.5" customHeight="1" thickTop="1">
      <c r="A20" s="341" t="s">
        <v>98</v>
      </c>
      <c r="B20" s="341"/>
      <c r="C20" s="107">
        <f>produceunits!C38</f>
        <v>1.5</v>
      </c>
      <c r="D20" s="107">
        <f>produceunits!C27</f>
        <v>1</v>
      </c>
      <c r="E20" s="107">
        <f>produceunits!C20</f>
        <v>1.5</v>
      </c>
      <c r="F20" s="107">
        <f>produceunits!C31</f>
        <v>1</v>
      </c>
      <c r="G20" s="107">
        <f>produceunits!C34</f>
        <v>2</v>
      </c>
      <c r="H20" s="107">
        <f>produceunits!C8</f>
        <v>1</v>
      </c>
      <c r="I20" s="107">
        <f>produceunits!C9</f>
        <v>1.5</v>
      </c>
      <c r="J20" s="107">
        <f>produceunits!C40</f>
        <v>1</v>
      </c>
      <c r="K20" s="107">
        <f>produceunits!C21</f>
        <v>1</v>
      </c>
      <c r="L20" s="107">
        <f>produceunits!C22</f>
        <v>1</v>
      </c>
      <c r="M20" s="107">
        <f>produceunits!C23</f>
        <v>1</v>
      </c>
      <c r="N20" s="107">
        <f>produceunits!C10</f>
        <v>2</v>
      </c>
      <c r="O20" s="107">
        <f>produceunits!C14</f>
        <v>2</v>
      </c>
      <c r="P20" s="107">
        <f>produceunits!C26</f>
        <v>1.5</v>
      </c>
      <c r="Q20" s="107">
        <f>produceunits!C28</f>
        <v>2</v>
      </c>
      <c r="R20" s="107">
        <f>produceunits!C24</f>
        <v>1</v>
      </c>
      <c r="S20" s="107">
        <f>produceunits!C13</f>
        <v>1.5</v>
      </c>
      <c r="T20" s="107">
        <f>produceunits!C15</f>
        <v>1</v>
      </c>
      <c r="U20" s="107">
        <f>produceunits!C11</f>
        <v>1.5</v>
      </c>
      <c r="V20" s="107">
        <f>produceunits!C30</f>
        <v>1</v>
      </c>
      <c r="W20" s="107">
        <f>produceunits!C37</f>
        <v>2</v>
      </c>
      <c r="X20" s="107">
        <f>produceunits!C36</f>
        <v>1</v>
      </c>
      <c r="Y20" s="107">
        <f>produceunits!C16</f>
        <v>0.5</v>
      </c>
      <c r="Z20" s="107">
        <f>produceunits!C35</f>
        <v>1</v>
      </c>
      <c r="AA20" s="107">
        <f>produceunits!C19</f>
        <v>1</v>
      </c>
      <c r="AB20" s="107">
        <f>produceunits!C32</f>
        <v>2</v>
      </c>
      <c r="AC20" s="107">
        <f>produceunits!C25</f>
        <v>2</v>
      </c>
      <c r="AD20" s="107">
        <f>produceunits!C18</f>
        <v>0.5</v>
      </c>
      <c r="AE20" s="107">
        <f>produceunits!C29</f>
        <v>1</v>
      </c>
      <c r="AF20" s="107">
        <f>produceunits!C39</f>
        <v>1</v>
      </c>
      <c r="AG20" s="107">
        <f>produceunits!C41</f>
        <v>4</v>
      </c>
      <c r="AH20" s="107">
        <f>produceunits!C12</f>
        <v>3</v>
      </c>
      <c r="AI20" s="107">
        <f>produceunits!C33</f>
        <v>2</v>
      </c>
      <c r="AJ20" s="310">
        <f>produceunits!C17</f>
        <v>2</v>
      </c>
      <c r="AK20" s="303" t="s">
        <v>23</v>
      </c>
      <c r="AL20" s="105"/>
    </row>
    <row r="21" spans="1:38" s="1" customFormat="1" ht="19.5" customHeight="1" thickBot="1">
      <c r="A21" s="343" t="s">
        <v>99</v>
      </c>
      <c r="B21" s="343"/>
      <c r="C21" s="261">
        <f aca="true" t="shared" si="2" ref="C21:AI21">+C19*C20</f>
        <v>225</v>
      </c>
      <c r="D21" s="261">
        <f t="shared" si="2"/>
        <v>150</v>
      </c>
      <c r="E21" s="261">
        <f t="shared" si="2"/>
        <v>450</v>
      </c>
      <c r="F21" s="261">
        <f t="shared" si="2"/>
        <v>90</v>
      </c>
      <c r="G21" s="261">
        <f t="shared" si="2"/>
        <v>480</v>
      </c>
      <c r="H21" s="261">
        <f t="shared" si="2"/>
        <v>80</v>
      </c>
      <c r="I21" s="261">
        <f t="shared" si="2"/>
        <v>120</v>
      </c>
      <c r="J21" s="261">
        <f t="shared" si="2"/>
        <v>80</v>
      </c>
      <c r="K21" s="261">
        <f t="shared" si="2"/>
        <v>80</v>
      </c>
      <c r="L21" s="261">
        <f>+L19*L20</f>
        <v>80</v>
      </c>
      <c r="M21" s="261">
        <f>+M19*M20</f>
        <v>240</v>
      </c>
      <c r="N21" s="261">
        <f>+N19*N20</f>
        <v>480</v>
      </c>
      <c r="O21" s="261">
        <f>+O19*O20</f>
        <v>240</v>
      </c>
      <c r="P21" s="261">
        <f>+P19*P20</f>
        <v>90</v>
      </c>
      <c r="Q21" s="261">
        <f t="shared" si="2"/>
        <v>200</v>
      </c>
      <c r="R21" s="261">
        <f t="shared" si="2"/>
        <v>50</v>
      </c>
      <c r="S21" s="261">
        <f t="shared" si="2"/>
        <v>360</v>
      </c>
      <c r="T21" s="261">
        <f t="shared" si="2"/>
        <v>140</v>
      </c>
      <c r="U21" s="261">
        <f t="shared" si="2"/>
        <v>105</v>
      </c>
      <c r="V21" s="261">
        <f t="shared" si="2"/>
        <v>300</v>
      </c>
      <c r="W21" s="261">
        <f t="shared" si="2"/>
        <v>1200</v>
      </c>
      <c r="X21" s="261">
        <f t="shared" si="2"/>
        <v>300</v>
      </c>
      <c r="Y21" s="261">
        <f>+Y19*Y20</f>
        <v>135</v>
      </c>
      <c r="Z21" s="261">
        <f t="shared" si="2"/>
        <v>160</v>
      </c>
      <c r="AA21" s="261">
        <f t="shared" si="2"/>
        <v>160</v>
      </c>
      <c r="AB21" s="261">
        <f t="shared" si="2"/>
        <v>480</v>
      </c>
      <c r="AC21" s="261">
        <f t="shared" si="2"/>
        <v>320</v>
      </c>
      <c r="AD21" s="261">
        <f t="shared" si="2"/>
        <v>120</v>
      </c>
      <c r="AE21" s="261">
        <f t="shared" si="2"/>
        <v>280</v>
      </c>
      <c r="AF21" s="261">
        <f t="shared" si="2"/>
        <v>280</v>
      </c>
      <c r="AG21" s="261">
        <f t="shared" si="2"/>
        <v>480</v>
      </c>
      <c r="AH21" s="261">
        <f t="shared" si="2"/>
        <v>360</v>
      </c>
      <c r="AI21" s="261">
        <f t="shared" si="2"/>
        <v>120</v>
      </c>
      <c r="AJ21" s="276">
        <f>+AJ19*AJ20</f>
        <v>200</v>
      </c>
      <c r="AK21" s="304">
        <f>SUM(AK4:AK18)</f>
        <v>8635</v>
      </c>
      <c r="AL21" s="243"/>
    </row>
    <row r="22" ht="18.75" thickTop="1"/>
    <row r="23" s="226" customFormat="1" ht="18">
      <c r="B23" s="227"/>
    </row>
    <row r="24" s="226" customFormat="1" ht="18"/>
    <row r="25" spans="2:18" s="226" customFormat="1" ht="18">
      <c r="B25" s="227"/>
      <c r="C25" s="228"/>
      <c r="D25" s="228"/>
      <c r="E25" s="228"/>
      <c r="F25" s="228"/>
      <c r="G25" s="228"/>
      <c r="H25" s="228"/>
      <c r="I25" s="228"/>
      <c r="J25" s="228"/>
      <c r="K25" s="228"/>
      <c r="L25" s="228"/>
      <c r="M25" s="228"/>
      <c r="N25" s="228"/>
      <c r="O25" s="228"/>
      <c r="P25" s="228"/>
      <c r="Q25" s="228"/>
      <c r="R25" s="228"/>
    </row>
    <row r="26" spans="2:18" s="226" customFormat="1" ht="18">
      <c r="B26" s="227"/>
      <c r="C26" s="227"/>
      <c r="D26" s="227"/>
      <c r="E26" s="227"/>
      <c r="F26" s="227"/>
      <c r="G26" s="227"/>
      <c r="H26" s="227"/>
      <c r="I26" s="227"/>
      <c r="J26" s="227"/>
      <c r="K26" s="227"/>
      <c r="L26" s="227"/>
      <c r="M26" s="227"/>
      <c r="N26" s="227"/>
      <c r="O26" s="228"/>
      <c r="P26" s="228"/>
      <c r="Q26" s="228"/>
      <c r="R26" s="228"/>
    </row>
    <row r="27" spans="2:18" s="226" customFormat="1" ht="18">
      <c r="B27" s="228"/>
      <c r="C27" s="228"/>
      <c r="D27" s="229"/>
      <c r="E27" s="230"/>
      <c r="F27" s="227"/>
      <c r="G27" s="227"/>
      <c r="H27" s="227"/>
      <c r="I27" s="227"/>
      <c r="J27" s="227"/>
      <c r="K27" s="228"/>
      <c r="L27" s="229"/>
      <c r="M27" s="231"/>
      <c r="N27" s="227"/>
      <c r="O27" s="227"/>
      <c r="P27" s="227"/>
      <c r="Q27" s="228"/>
      <c r="R27" s="228"/>
    </row>
    <row r="28" spans="2:18" s="226" customFormat="1" ht="18">
      <c r="B28" s="232"/>
      <c r="C28" s="228"/>
      <c r="D28" s="228"/>
      <c r="E28" s="228"/>
      <c r="F28" s="228"/>
      <c r="G28" s="228"/>
      <c r="H28" s="228"/>
      <c r="I28" s="233"/>
      <c r="J28" s="228"/>
      <c r="K28" s="228"/>
      <c r="L28" s="228"/>
      <c r="M28" s="228"/>
      <c r="N28" s="228"/>
      <c r="O28" s="228"/>
      <c r="P28" s="228"/>
      <c r="Q28" s="228"/>
      <c r="R28" s="228"/>
    </row>
    <row r="29" spans="2:18" s="226" customFormat="1" ht="18">
      <c r="B29" s="227"/>
      <c r="C29" s="228"/>
      <c r="D29" s="228"/>
      <c r="E29" s="228"/>
      <c r="F29" s="228"/>
      <c r="G29" s="228"/>
      <c r="H29" s="228"/>
      <c r="I29" s="228"/>
      <c r="J29" s="228"/>
      <c r="K29" s="228"/>
      <c r="L29" s="228"/>
      <c r="M29" s="228"/>
      <c r="N29" s="228"/>
      <c r="O29" s="228"/>
      <c r="P29" s="228"/>
      <c r="Q29" s="228"/>
      <c r="R29" s="228"/>
    </row>
    <row r="30" spans="2:18" s="226" customFormat="1" ht="18">
      <c r="B30" s="227"/>
      <c r="C30" s="228"/>
      <c r="D30" s="228"/>
      <c r="E30" s="228"/>
      <c r="F30" s="228"/>
      <c r="G30" s="228"/>
      <c r="H30" s="228"/>
      <c r="I30" s="228"/>
      <c r="J30" s="228"/>
      <c r="K30" s="228"/>
      <c r="L30" s="228"/>
      <c r="M30" s="228"/>
      <c r="N30" s="228"/>
      <c r="O30" s="228"/>
      <c r="P30" s="228"/>
      <c r="Q30" s="228"/>
      <c r="R30" s="228"/>
    </row>
    <row r="31" spans="2:18" s="226" customFormat="1" ht="18">
      <c r="B31" s="227"/>
      <c r="C31" s="228"/>
      <c r="D31" s="228"/>
      <c r="E31" s="228"/>
      <c r="F31" s="228"/>
      <c r="G31" s="228"/>
      <c r="H31" s="228"/>
      <c r="I31" s="228"/>
      <c r="J31" s="228"/>
      <c r="K31" s="228"/>
      <c r="L31" s="228"/>
      <c r="M31" s="228"/>
      <c r="N31" s="228"/>
      <c r="O31" s="228"/>
      <c r="P31" s="228"/>
      <c r="Q31" s="228"/>
      <c r="R31" s="228"/>
    </row>
    <row r="32" spans="2:18" s="226" customFormat="1" ht="18">
      <c r="B32" s="227"/>
      <c r="C32" s="228"/>
      <c r="D32" s="228"/>
      <c r="E32" s="228"/>
      <c r="F32" s="228"/>
      <c r="G32" s="228"/>
      <c r="H32" s="228"/>
      <c r="I32" s="228"/>
      <c r="J32" s="228"/>
      <c r="K32" s="228"/>
      <c r="L32" s="228"/>
      <c r="M32" s="228"/>
      <c r="N32" s="228"/>
      <c r="O32" s="228"/>
      <c r="P32" s="228"/>
      <c r="Q32" s="228"/>
      <c r="R32" s="228"/>
    </row>
    <row r="33" s="226" customFormat="1" ht="18"/>
    <row r="34" s="226" customFormat="1" ht="18"/>
    <row r="35" s="226" customFormat="1" ht="18"/>
    <row r="36" s="226" customFormat="1" ht="18"/>
    <row r="37" s="226" customFormat="1" ht="18"/>
    <row r="38" s="226" customFormat="1" ht="18"/>
    <row r="39" s="226" customFormat="1" ht="18"/>
    <row r="40" s="226" customFormat="1" ht="18"/>
    <row r="41" s="226" customFormat="1" ht="18"/>
    <row r="42" s="226" customFormat="1" ht="18"/>
    <row r="43" s="226" customFormat="1" ht="18"/>
    <row r="44" s="226" customFormat="1" ht="18"/>
    <row r="45" s="226" customFormat="1" ht="18"/>
    <row r="46" s="226" customFormat="1" ht="18"/>
    <row r="47" s="226" customFormat="1" ht="18"/>
    <row r="48" s="226" customFormat="1" ht="18"/>
    <row r="49" s="226" customFormat="1" ht="18"/>
    <row r="50" s="226" customFormat="1" ht="18"/>
    <row r="51" s="226" customFormat="1" ht="18"/>
    <row r="52" s="226" customFormat="1" ht="18"/>
    <row r="53" s="226" customFormat="1" ht="18"/>
    <row r="54" s="226" customFormat="1" ht="18"/>
    <row r="55" s="226" customFormat="1" ht="18"/>
    <row r="56" s="226" customFormat="1" ht="18"/>
    <row r="57" s="226" customFormat="1" ht="18"/>
    <row r="58" s="226" customFormat="1" ht="18"/>
    <row r="59" s="226" customFormat="1" ht="18"/>
    <row r="60" s="226" customFormat="1" ht="18"/>
    <row r="61" s="226" customFormat="1" ht="18"/>
    <row r="62" s="226" customFormat="1" ht="18"/>
    <row r="63" s="226" customFormat="1" ht="18"/>
    <row r="64" s="226" customFormat="1" ht="18"/>
    <row r="65" s="226" customFormat="1" ht="18"/>
    <row r="66" s="226" customFormat="1" ht="18"/>
    <row r="67" s="226" customFormat="1" ht="18"/>
    <row r="68" s="226" customFormat="1" ht="18"/>
    <row r="69" s="226" customFormat="1" ht="18"/>
    <row r="70" s="226" customFormat="1" ht="18"/>
    <row r="71" s="226" customFormat="1" ht="18"/>
    <row r="72" s="226" customFormat="1" ht="18"/>
    <row r="73" s="226" customFormat="1" ht="18"/>
    <row r="74" s="226" customFormat="1" ht="18"/>
    <row r="75" s="226" customFormat="1" ht="18"/>
    <row r="76" s="226" customFormat="1" ht="18"/>
    <row r="77" s="226" customFormat="1" ht="18"/>
    <row r="78" s="226" customFormat="1" ht="18"/>
    <row r="79" s="226" customFormat="1" ht="18"/>
    <row r="80" s="226" customFormat="1" ht="18"/>
    <row r="81" s="226" customFormat="1" ht="18"/>
    <row r="82" s="226" customFormat="1" ht="18"/>
    <row r="83" s="226" customFormat="1" ht="18"/>
    <row r="84" s="226" customFormat="1" ht="18"/>
    <row r="85" s="226" customFormat="1" ht="18"/>
    <row r="86" s="226" customFormat="1" ht="18"/>
    <row r="87" s="226" customFormat="1" ht="18"/>
    <row r="88" s="226" customFormat="1" ht="18"/>
    <row r="89" s="226" customFormat="1" ht="18"/>
    <row r="90" s="226" customFormat="1" ht="18"/>
    <row r="91" s="226" customFormat="1" ht="18"/>
    <row r="92" s="226" customFormat="1" ht="18"/>
    <row r="93" s="226" customFormat="1" ht="18"/>
    <row r="94" s="226" customFormat="1" ht="18"/>
    <row r="95" s="226" customFormat="1" ht="18"/>
    <row r="96" s="226" customFormat="1" ht="18"/>
    <row r="97" s="226" customFormat="1" ht="18"/>
    <row r="98" s="226" customFormat="1" ht="18"/>
    <row r="99" s="226" customFormat="1" ht="18"/>
    <row r="100" s="226" customFormat="1" ht="18"/>
    <row r="101" s="226" customFormat="1" ht="18"/>
    <row r="102" s="226" customFormat="1" ht="18"/>
    <row r="103" s="226" customFormat="1" ht="18"/>
    <row r="104" s="226" customFormat="1" ht="18"/>
    <row r="105" s="226" customFormat="1" ht="18"/>
    <row r="106" s="226" customFormat="1" ht="18"/>
    <row r="107" s="226" customFormat="1" ht="18"/>
    <row r="108" s="226" customFormat="1" ht="18"/>
    <row r="109" s="226" customFormat="1" ht="18"/>
    <row r="110" s="226" customFormat="1" ht="18"/>
    <row r="111" s="226" customFormat="1" ht="18"/>
    <row r="112" s="226" customFormat="1" ht="18"/>
    <row r="113" s="226" customFormat="1" ht="18"/>
    <row r="114" s="226" customFormat="1" ht="18"/>
    <row r="115" s="226" customFormat="1" ht="18"/>
    <row r="116" s="226" customFormat="1" ht="18"/>
    <row r="117" s="226" customFormat="1" ht="18"/>
    <row r="118" s="226" customFormat="1" ht="18"/>
    <row r="119" s="226" customFormat="1" ht="18"/>
    <row r="120" s="226" customFormat="1" ht="18"/>
    <row r="121" s="226" customFormat="1" ht="18"/>
    <row r="122" s="226" customFormat="1" ht="18"/>
    <row r="123" s="226" customFormat="1" ht="18"/>
    <row r="124" s="226" customFormat="1" ht="18"/>
    <row r="125" s="226" customFormat="1" ht="18"/>
    <row r="126" s="226" customFormat="1" ht="18"/>
    <row r="127" s="226" customFormat="1" ht="18"/>
    <row r="128" s="226" customFormat="1" ht="18"/>
    <row r="129" s="226" customFormat="1" ht="18"/>
    <row r="130" s="226" customFormat="1" ht="18"/>
    <row r="131" s="226" customFormat="1" ht="18"/>
    <row r="132" s="226" customFormat="1" ht="18"/>
    <row r="133" s="226" customFormat="1" ht="18"/>
    <row r="134" s="226" customFormat="1" ht="18"/>
    <row r="135" s="226" customFormat="1" ht="18"/>
    <row r="136" s="226" customFormat="1" ht="18"/>
    <row r="137" s="226" customFormat="1" ht="18"/>
    <row r="138" s="226" customFormat="1" ht="18"/>
    <row r="139" s="226" customFormat="1" ht="18"/>
    <row r="140" s="226" customFormat="1" ht="18"/>
    <row r="141" s="226" customFormat="1" ht="18"/>
    <row r="142" s="226" customFormat="1" ht="18"/>
    <row r="143" s="226" customFormat="1" ht="18"/>
    <row r="144" s="226" customFormat="1" ht="18"/>
    <row r="145" s="226" customFormat="1" ht="18"/>
    <row r="146" s="226" customFormat="1" ht="18"/>
    <row r="147" s="226" customFormat="1" ht="18"/>
    <row r="148" s="226" customFormat="1" ht="18"/>
    <row r="149" s="226" customFormat="1" ht="18"/>
    <row r="150" s="226" customFormat="1" ht="18"/>
    <row r="151" s="226" customFormat="1" ht="18"/>
    <row r="152" s="226" customFormat="1" ht="18"/>
    <row r="153" s="226" customFormat="1" ht="18"/>
    <row r="154" s="226" customFormat="1" ht="18"/>
    <row r="155" s="226" customFormat="1" ht="18"/>
    <row r="156" s="226" customFormat="1" ht="18"/>
    <row r="157" s="226" customFormat="1" ht="18"/>
    <row r="158" s="226" customFormat="1" ht="18"/>
    <row r="159" s="226" customFormat="1" ht="18"/>
    <row r="160" s="226" customFormat="1" ht="18"/>
    <row r="161" s="226" customFormat="1" ht="18"/>
    <row r="162" s="226" customFormat="1" ht="18"/>
    <row r="163" s="226" customFormat="1" ht="18"/>
    <row r="164" s="226" customFormat="1" ht="18"/>
    <row r="165" s="226" customFormat="1" ht="18"/>
    <row r="166" s="226" customFormat="1" ht="18"/>
    <row r="167" s="226" customFormat="1" ht="18"/>
    <row r="168" s="226" customFormat="1" ht="18"/>
    <row r="169" s="226" customFormat="1" ht="18"/>
    <row r="170" s="226" customFormat="1" ht="18"/>
    <row r="171" s="226" customFormat="1" ht="18"/>
    <row r="172" s="226" customFormat="1" ht="18"/>
    <row r="173" s="226" customFormat="1" ht="18"/>
    <row r="174" s="226" customFormat="1" ht="18"/>
    <row r="175" s="226" customFormat="1" ht="18"/>
    <row r="176" s="226" customFormat="1" ht="18"/>
    <row r="177" s="226" customFormat="1" ht="18"/>
    <row r="178" s="226" customFormat="1" ht="18"/>
    <row r="179" s="226" customFormat="1" ht="18"/>
    <row r="180" s="226" customFormat="1" ht="18"/>
    <row r="181" s="226" customFormat="1" ht="18"/>
    <row r="182" s="226" customFormat="1" ht="18"/>
    <row r="183" s="226" customFormat="1" ht="18"/>
    <row r="184" s="226" customFormat="1" ht="18"/>
    <row r="185" s="226" customFormat="1" ht="18"/>
    <row r="186" s="226" customFormat="1" ht="18"/>
    <row r="187" s="226" customFormat="1" ht="18"/>
    <row r="188" s="226" customFormat="1" ht="18"/>
    <row r="189" s="226" customFormat="1" ht="18"/>
    <row r="190" s="226" customFormat="1" ht="18"/>
    <row r="191" s="226" customFormat="1" ht="18"/>
    <row r="192" s="226" customFormat="1" ht="18"/>
    <row r="193" s="226" customFormat="1" ht="18"/>
    <row r="194" s="226" customFormat="1" ht="18"/>
    <row r="195" s="226" customFormat="1" ht="18"/>
    <row r="196" s="226" customFormat="1" ht="18"/>
    <row r="197" s="226" customFormat="1" ht="18"/>
    <row r="198" s="226" customFormat="1" ht="18"/>
    <row r="199" s="226" customFormat="1" ht="18"/>
    <row r="200" s="226" customFormat="1" ht="18"/>
    <row r="201" s="226" customFormat="1" ht="18"/>
    <row r="202" s="226" customFormat="1" ht="18"/>
    <row r="203" s="226" customFormat="1" ht="18"/>
    <row r="204" s="226" customFormat="1" ht="18"/>
    <row r="205" s="226" customFormat="1" ht="18"/>
    <row r="206" s="226" customFormat="1" ht="18"/>
    <row r="207" s="226" customFormat="1" ht="18"/>
    <row r="208" s="226" customFormat="1" ht="18"/>
    <row r="209" s="226" customFormat="1" ht="18"/>
    <row r="210" s="226" customFormat="1" ht="18"/>
    <row r="211" s="226" customFormat="1" ht="18"/>
    <row r="212" s="226" customFormat="1" ht="18"/>
    <row r="213" s="226" customFormat="1" ht="18"/>
    <row r="214" s="226" customFormat="1" ht="18"/>
    <row r="215" s="226" customFormat="1" ht="18"/>
    <row r="216" s="226" customFormat="1" ht="18"/>
    <row r="217" s="226" customFormat="1" ht="18"/>
    <row r="218" s="226" customFormat="1" ht="18"/>
    <row r="219" s="226" customFormat="1" ht="18"/>
    <row r="220" s="226" customFormat="1" ht="18"/>
    <row r="221" s="226" customFormat="1" ht="18"/>
    <row r="222" s="226" customFormat="1" ht="18"/>
    <row r="223" s="226" customFormat="1" ht="18"/>
    <row r="224" s="226" customFormat="1" ht="18"/>
    <row r="225" s="226" customFormat="1" ht="18"/>
    <row r="226" s="226" customFormat="1" ht="18"/>
    <row r="227" s="226" customFormat="1" ht="18"/>
    <row r="228" s="226" customFormat="1" ht="18"/>
    <row r="229" s="226" customFormat="1" ht="18"/>
    <row r="230" s="226" customFormat="1" ht="18"/>
    <row r="231" s="226" customFormat="1" ht="18"/>
    <row r="232" s="226" customFormat="1" ht="18"/>
    <row r="233" s="226" customFormat="1" ht="18"/>
    <row r="234" s="226" customFormat="1" ht="18"/>
    <row r="235" s="226" customFormat="1" ht="18"/>
    <row r="236" s="226" customFormat="1" ht="18"/>
    <row r="237" s="226" customFormat="1" ht="18"/>
    <row r="238" s="226" customFormat="1" ht="18"/>
    <row r="239" s="226" customFormat="1" ht="18"/>
    <row r="240" s="226" customFormat="1" ht="18"/>
    <row r="241" s="226" customFormat="1" ht="18"/>
    <row r="242" s="226" customFormat="1" ht="18"/>
    <row r="243" s="226" customFormat="1" ht="18"/>
    <row r="244" s="226" customFormat="1" ht="18"/>
    <row r="245" s="226" customFormat="1" ht="18"/>
    <row r="246" s="226" customFormat="1" ht="18"/>
    <row r="247" s="226" customFormat="1" ht="18"/>
    <row r="248" s="226" customFormat="1" ht="18"/>
    <row r="249" s="226" customFormat="1" ht="18"/>
    <row r="250" s="226" customFormat="1" ht="18"/>
    <row r="251" s="226" customFormat="1" ht="18"/>
    <row r="252" s="226" customFormat="1" ht="18"/>
    <row r="253" s="226" customFormat="1" ht="18"/>
    <row r="254" s="226" customFormat="1" ht="18"/>
    <row r="255" s="226" customFormat="1" ht="18"/>
    <row r="256" s="226" customFormat="1" ht="18"/>
    <row r="257" s="226" customFormat="1" ht="18"/>
    <row r="258" s="226" customFormat="1" ht="18"/>
    <row r="259" s="226" customFormat="1" ht="18"/>
    <row r="260" s="226" customFormat="1" ht="18"/>
    <row r="261" s="226" customFormat="1" ht="18"/>
    <row r="262" s="226" customFormat="1" ht="18"/>
    <row r="263" s="226" customFormat="1" ht="18"/>
    <row r="264" s="226" customFormat="1" ht="18"/>
    <row r="265" s="226" customFormat="1" ht="18"/>
    <row r="266" s="168" customFormat="1" ht="18"/>
    <row r="267" s="168" customFormat="1" ht="18"/>
    <row r="268" s="168" customFormat="1" ht="18"/>
    <row r="269" s="168" customFormat="1" ht="18"/>
    <row r="270" s="168" customFormat="1" ht="18"/>
    <row r="271" s="168" customFormat="1" ht="18"/>
    <row r="272" s="168" customFormat="1" ht="18"/>
    <row r="273" s="168" customFormat="1" ht="18"/>
    <row r="274" s="168" customFormat="1" ht="18"/>
    <row r="275" s="168" customFormat="1" ht="18"/>
    <row r="276" s="168" customFormat="1" ht="18"/>
    <row r="277" s="168" customFormat="1" ht="18"/>
    <row r="278" s="168" customFormat="1" ht="18"/>
    <row r="279" s="168" customFormat="1" ht="18"/>
    <row r="280" s="168" customFormat="1" ht="18"/>
    <row r="281" s="168" customFormat="1" ht="18"/>
    <row r="282" s="168" customFormat="1" ht="18"/>
    <row r="283" s="168" customFormat="1" ht="18"/>
    <row r="284" s="168" customFormat="1" ht="18"/>
  </sheetData>
  <mergeCells count="3">
    <mergeCell ref="A19:B19"/>
    <mergeCell ref="A20:B20"/>
    <mergeCell ref="A21:B21"/>
  </mergeCells>
  <printOptions headings="1" horizontalCentered="1" verticalCentered="1"/>
  <pageMargins left="0.2" right="0.2" top="0.53" bottom="0.2" header="0.5" footer="0.22"/>
  <pageSetup fitToHeight="2" fitToWidth="1" horizontalDpi="300" verticalDpi="300" orientation="landscape" scale="41" r:id="rId1"/>
  <headerFooter alignWithMargins="0">
    <oddFooter>&amp;C&amp;"Arial,Bold"&amp;16&amp;A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M274"/>
  <sheetViews>
    <sheetView zoomScale="50" zoomScaleNormal="50" workbookViewId="0" topLeftCell="A1">
      <pane xSplit="2" ySplit="3" topLeftCell="AA4" activePane="bottomRight" state="frozen"/>
      <selection pane="topLeft" activeCell="A1" sqref="A1"/>
      <selection pane="topRight" activeCell="C1" sqref="C1"/>
      <selection pane="bottomLeft" activeCell="A6" sqref="A6"/>
      <selection pane="bottomRight" activeCell="AG21" sqref="AG21"/>
    </sheetView>
  </sheetViews>
  <sheetFormatPr defaultColWidth="9.140625" defaultRowHeight="12.75"/>
  <cols>
    <col min="1" max="1" width="9.28125" style="66" customWidth="1"/>
    <col min="2" max="2" width="12.7109375" style="66" customWidth="1"/>
    <col min="3" max="3" width="13.8515625" style="66" bestFit="1" customWidth="1"/>
    <col min="4" max="4" width="13.28125" style="66" bestFit="1" customWidth="1"/>
    <col min="5" max="5" width="13.8515625" style="66" bestFit="1" customWidth="1"/>
    <col min="6" max="6" width="12.140625" style="66" bestFit="1" customWidth="1"/>
    <col min="7" max="7" width="13.8515625" style="66" bestFit="1" customWidth="1"/>
    <col min="8" max="8" width="12.140625" style="66" bestFit="1" customWidth="1"/>
    <col min="9" max="9" width="13.28125" style="66" bestFit="1" customWidth="1"/>
    <col min="10" max="12" width="12.140625" style="66" bestFit="1" customWidth="1"/>
    <col min="13" max="15" width="13.8515625" style="66" bestFit="1" customWidth="1"/>
    <col min="16" max="16" width="12.140625" style="66" bestFit="1" customWidth="1"/>
    <col min="17" max="17" width="13.8515625" style="66" bestFit="1" customWidth="1"/>
    <col min="18" max="18" width="12.140625" style="66" bestFit="1" customWidth="1"/>
    <col min="19" max="19" width="13.8515625" style="66" bestFit="1" customWidth="1"/>
    <col min="20" max="21" width="13.28125" style="66" bestFit="1" customWidth="1"/>
    <col min="22" max="22" width="13.8515625" style="66" bestFit="1" customWidth="1"/>
    <col min="23" max="23" width="16.140625" style="66" customWidth="1"/>
    <col min="24" max="24" width="13.8515625" style="66" bestFit="1" customWidth="1"/>
    <col min="25" max="27" width="13.28125" style="66" bestFit="1" customWidth="1"/>
    <col min="28" max="29" width="13.8515625" style="66" bestFit="1" customWidth="1"/>
    <col min="30" max="30" width="13.28125" style="66" bestFit="1" customWidth="1"/>
    <col min="31" max="34" width="13.8515625" style="66" bestFit="1" customWidth="1"/>
    <col min="35" max="35" width="13.28125" style="66" bestFit="1" customWidth="1"/>
    <col min="36" max="36" width="13.8515625" style="66" bestFit="1" customWidth="1"/>
    <col min="37" max="37" width="17.8515625" style="250" customWidth="1"/>
    <col min="38" max="16384" width="9.140625" style="66" customWidth="1"/>
  </cols>
  <sheetData>
    <row r="1" ht="18">
      <c r="A1" s="34" t="s">
        <v>140</v>
      </c>
    </row>
    <row r="2" spans="2:39" ht="18.75" thickBot="1">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248"/>
      <c r="AL2" s="110"/>
      <c r="AM2" s="110"/>
    </row>
    <row r="3" spans="1:39" s="103" customFormat="1" ht="123" thickBot="1" thickTop="1">
      <c r="A3" s="99" t="s">
        <v>130</v>
      </c>
      <c r="B3" s="100" t="s">
        <v>129</v>
      </c>
      <c r="C3" s="100" t="s">
        <v>0</v>
      </c>
      <c r="D3" s="100" t="s">
        <v>25</v>
      </c>
      <c r="E3" s="100" t="s">
        <v>17</v>
      </c>
      <c r="F3" s="100" t="s">
        <v>5</v>
      </c>
      <c r="G3" s="100" t="s">
        <v>8</v>
      </c>
      <c r="H3" s="100" t="s">
        <v>1</v>
      </c>
      <c r="I3" s="100" t="s">
        <v>6</v>
      </c>
      <c r="J3" s="100" t="s">
        <v>7</v>
      </c>
      <c r="K3" s="100" t="s">
        <v>11</v>
      </c>
      <c r="L3" s="100" t="s">
        <v>15</v>
      </c>
      <c r="M3" s="100" t="s">
        <v>9</v>
      </c>
      <c r="N3" s="101" t="s">
        <v>10</v>
      </c>
      <c r="O3" s="101" t="s">
        <v>27</v>
      </c>
      <c r="P3" s="100" t="s">
        <v>39</v>
      </c>
      <c r="Q3" s="100" t="s">
        <v>26</v>
      </c>
      <c r="R3" s="100" t="s">
        <v>14</v>
      </c>
      <c r="S3" s="100" t="s">
        <v>13</v>
      </c>
      <c r="T3" s="100" t="s">
        <v>12</v>
      </c>
      <c r="U3" s="100" t="s">
        <v>16</v>
      </c>
      <c r="V3" s="100" t="s">
        <v>125</v>
      </c>
      <c r="W3" s="100" t="s">
        <v>30</v>
      </c>
      <c r="X3" s="100" t="s">
        <v>31</v>
      </c>
      <c r="Y3" s="100" t="s">
        <v>32</v>
      </c>
      <c r="Z3" s="100" t="s">
        <v>28</v>
      </c>
      <c r="AA3" s="100" t="s">
        <v>29</v>
      </c>
      <c r="AB3" s="100" t="s">
        <v>33</v>
      </c>
      <c r="AC3" s="101" t="s">
        <v>4</v>
      </c>
      <c r="AD3" s="100" t="s">
        <v>3</v>
      </c>
      <c r="AE3" s="100" t="s">
        <v>34</v>
      </c>
      <c r="AF3" s="100" t="s">
        <v>2</v>
      </c>
      <c r="AG3" s="100" t="s">
        <v>35</v>
      </c>
      <c r="AH3" s="102" t="s">
        <v>36</v>
      </c>
      <c r="AI3" s="100" t="s">
        <v>37</v>
      </c>
      <c r="AJ3" s="100" t="s">
        <v>38</v>
      </c>
      <c r="AK3" s="264" t="s">
        <v>24</v>
      </c>
      <c r="AL3" s="111"/>
      <c r="AM3" s="111"/>
    </row>
    <row r="4" spans="1:39" ht="19.5" customHeight="1" thickTop="1">
      <c r="A4" s="20">
        <v>19</v>
      </c>
      <c r="B4" s="21">
        <v>37751</v>
      </c>
      <c r="C4" s="78">
        <v>10</v>
      </c>
      <c r="D4" s="79">
        <v>10</v>
      </c>
      <c r="E4" s="79">
        <v>20</v>
      </c>
      <c r="F4" s="79">
        <v>10</v>
      </c>
      <c r="G4" s="79">
        <v>30</v>
      </c>
      <c r="H4" s="79">
        <v>10</v>
      </c>
      <c r="I4" s="79">
        <v>10</v>
      </c>
      <c r="J4" s="79">
        <v>10</v>
      </c>
      <c r="K4" s="79">
        <v>10</v>
      </c>
      <c r="L4" s="79">
        <v>10</v>
      </c>
      <c r="M4" s="79">
        <v>30</v>
      </c>
      <c r="N4" s="79">
        <v>40</v>
      </c>
      <c r="O4" s="79">
        <v>20</v>
      </c>
      <c r="P4" s="79">
        <v>10</v>
      </c>
      <c r="Q4" s="79">
        <v>20</v>
      </c>
      <c r="R4" s="79">
        <v>10</v>
      </c>
      <c r="S4" s="80">
        <v>0</v>
      </c>
      <c r="T4" s="80">
        <v>0</v>
      </c>
      <c r="U4" s="80">
        <v>0</v>
      </c>
      <c r="V4" s="80"/>
      <c r="W4" s="80">
        <v>0</v>
      </c>
      <c r="X4" s="80">
        <v>0</v>
      </c>
      <c r="Y4" s="80">
        <v>0</v>
      </c>
      <c r="Z4" s="80">
        <v>0</v>
      </c>
      <c r="AA4" s="80">
        <v>0</v>
      </c>
      <c r="AB4" s="80">
        <v>0</v>
      </c>
      <c r="AC4" s="80">
        <v>0</v>
      </c>
      <c r="AD4" s="80">
        <v>0</v>
      </c>
      <c r="AE4" s="80">
        <v>0</v>
      </c>
      <c r="AF4" s="80">
        <v>0</v>
      </c>
      <c r="AG4" s="80">
        <v>0</v>
      </c>
      <c r="AH4" s="80">
        <v>0</v>
      </c>
      <c r="AI4" s="80">
        <v>0</v>
      </c>
      <c r="AJ4" s="313">
        <v>0</v>
      </c>
      <c r="AK4" s="256">
        <f>C4*C$20+D4*D$20+E4*E$20+F4*F$20+G4*G$20+H4*H$20+I4*I$20+J4*J$20+K4*K$20+L4*L$20+M4*M$20+N4*N$20+O4*O$20+P4*P$20+Q4*Q$20+R4*R$20+S4*S$20+T4*T$20+U4*U$20+V4*V$20+W4*W$20+X4*X$20+Z4*Z$20+AA4*AA$20+Y4*Y$20+AB4*AB$20+AC4*AC$20+AD4*AD$20+AE4*AE$20+AF4*AF$20+AG4*AG$20+AH4*AH$20+AI4*AI$20+AJ4*AJ$20</f>
        <v>395</v>
      </c>
      <c r="AL4" s="109"/>
      <c r="AM4" s="110"/>
    </row>
    <row r="5" spans="1:39" ht="19.5" customHeight="1">
      <c r="A5" s="20">
        <v>20</v>
      </c>
      <c r="B5" s="21">
        <v>37758</v>
      </c>
      <c r="C5" s="81">
        <v>10</v>
      </c>
      <c r="D5" s="82">
        <v>10</v>
      </c>
      <c r="E5" s="82">
        <v>20</v>
      </c>
      <c r="F5" s="82">
        <v>10</v>
      </c>
      <c r="G5" s="82">
        <v>30</v>
      </c>
      <c r="H5" s="82">
        <v>10</v>
      </c>
      <c r="I5" s="82">
        <v>10</v>
      </c>
      <c r="J5" s="82">
        <v>10</v>
      </c>
      <c r="K5" s="82">
        <v>10</v>
      </c>
      <c r="L5" s="82">
        <v>10</v>
      </c>
      <c r="M5" s="82">
        <v>30</v>
      </c>
      <c r="N5" s="82">
        <v>40</v>
      </c>
      <c r="O5" s="82">
        <v>20</v>
      </c>
      <c r="P5" s="82">
        <v>10</v>
      </c>
      <c r="Q5" s="82">
        <v>20</v>
      </c>
      <c r="R5" s="82">
        <v>10</v>
      </c>
      <c r="S5" s="82">
        <v>40</v>
      </c>
      <c r="T5" s="83">
        <v>0</v>
      </c>
      <c r="U5" s="83">
        <v>0</v>
      </c>
      <c r="V5" s="83"/>
      <c r="W5" s="83">
        <v>0</v>
      </c>
      <c r="X5" s="83">
        <v>0</v>
      </c>
      <c r="Y5" s="83">
        <v>0</v>
      </c>
      <c r="Z5" s="83">
        <v>0</v>
      </c>
      <c r="AA5" s="83">
        <v>0</v>
      </c>
      <c r="AB5" s="83">
        <v>0</v>
      </c>
      <c r="AC5" s="83">
        <v>0</v>
      </c>
      <c r="AD5" s="83">
        <v>0</v>
      </c>
      <c r="AE5" s="83">
        <v>0</v>
      </c>
      <c r="AF5" s="83">
        <v>0</v>
      </c>
      <c r="AG5" s="83">
        <v>0</v>
      </c>
      <c r="AH5" s="83">
        <v>0</v>
      </c>
      <c r="AI5" s="83">
        <v>0</v>
      </c>
      <c r="AJ5" s="314">
        <v>0</v>
      </c>
      <c r="AK5" s="257">
        <f aca="true" t="shared" si="0" ref="AK5:AK18">C5*C$20+D5*D$20+E5*E$20+F5*F$20+G5*G$20+H5*H$20+I5*I$20+J5*J$20+K5*K$20+L5*L$20+M5*M$20+N5*N$20+O5*O$20+P5*P$20+Q5*Q$20+R5*R$20+S5*S$20+T5*T$20+U5*U$20+V5*V$20+W5*W$20+X5*X$20+Z5*Z$20+AA5*AA$20+Y5*Y$20+AB5*AB$20+AC5*AC$20+AD5*AD$20+AE5*AE$20+AF5*AF$20+AG5*AG$20+AH5*AH$20+AI5*AI$20+AJ5*AJ$20</f>
        <v>455</v>
      </c>
      <c r="AL5" s="109"/>
      <c r="AM5" s="110"/>
    </row>
    <row r="6" spans="1:39" ht="19.5" customHeight="1">
      <c r="A6" s="20">
        <v>21</v>
      </c>
      <c r="B6" s="21">
        <v>37765</v>
      </c>
      <c r="C6" s="81">
        <v>10</v>
      </c>
      <c r="D6" s="82">
        <v>10</v>
      </c>
      <c r="E6" s="82">
        <v>20</v>
      </c>
      <c r="F6" s="82">
        <v>10</v>
      </c>
      <c r="G6" s="82">
        <v>30</v>
      </c>
      <c r="H6" s="82">
        <v>10</v>
      </c>
      <c r="I6" s="82">
        <v>10</v>
      </c>
      <c r="J6" s="82">
        <v>10</v>
      </c>
      <c r="K6" s="82">
        <v>10</v>
      </c>
      <c r="L6" s="82">
        <v>10</v>
      </c>
      <c r="M6" s="82">
        <v>30</v>
      </c>
      <c r="N6" s="82">
        <v>40</v>
      </c>
      <c r="O6" s="82">
        <v>20</v>
      </c>
      <c r="P6" s="82">
        <v>10</v>
      </c>
      <c r="Q6" s="82">
        <v>20</v>
      </c>
      <c r="R6" s="82">
        <v>10</v>
      </c>
      <c r="S6" s="82">
        <v>40</v>
      </c>
      <c r="T6" s="82">
        <v>20</v>
      </c>
      <c r="U6" s="82">
        <v>10</v>
      </c>
      <c r="V6" s="225"/>
      <c r="W6" s="83">
        <v>0</v>
      </c>
      <c r="X6" s="83">
        <v>0</v>
      </c>
      <c r="Y6" s="83">
        <v>0</v>
      </c>
      <c r="Z6" s="83">
        <v>0</v>
      </c>
      <c r="AA6" s="83">
        <v>0</v>
      </c>
      <c r="AB6" s="83">
        <v>0</v>
      </c>
      <c r="AC6" s="83">
        <v>0</v>
      </c>
      <c r="AD6" s="83">
        <v>0</v>
      </c>
      <c r="AE6" s="83">
        <v>0</v>
      </c>
      <c r="AF6" s="83">
        <v>0</v>
      </c>
      <c r="AG6" s="83">
        <v>0</v>
      </c>
      <c r="AH6" s="83">
        <v>0</v>
      </c>
      <c r="AI6" s="83">
        <v>0</v>
      </c>
      <c r="AJ6" s="314">
        <v>0</v>
      </c>
      <c r="AK6" s="257">
        <f t="shared" si="0"/>
        <v>490</v>
      </c>
      <c r="AL6" s="109"/>
      <c r="AM6" s="110"/>
    </row>
    <row r="7" spans="1:39" ht="19.5" customHeight="1">
      <c r="A7" s="20">
        <v>22</v>
      </c>
      <c r="B7" s="21">
        <v>37772</v>
      </c>
      <c r="C7" s="81">
        <v>10</v>
      </c>
      <c r="D7" s="82">
        <v>10</v>
      </c>
      <c r="E7" s="82">
        <v>20</v>
      </c>
      <c r="F7" s="82">
        <v>10</v>
      </c>
      <c r="G7" s="82">
        <v>30</v>
      </c>
      <c r="H7" s="82">
        <v>10</v>
      </c>
      <c r="I7" s="82">
        <v>10</v>
      </c>
      <c r="J7" s="82">
        <v>10</v>
      </c>
      <c r="K7" s="82">
        <v>10</v>
      </c>
      <c r="L7" s="82">
        <v>10</v>
      </c>
      <c r="M7" s="82">
        <v>30</v>
      </c>
      <c r="N7" s="82">
        <v>40</v>
      </c>
      <c r="O7" s="82">
        <v>20</v>
      </c>
      <c r="P7" s="82">
        <v>10</v>
      </c>
      <c r="Q7" s="82">
        <v>20</v>
      </c>
      <c r="R7" s="82">
        <v>10</v>
      </c>
      <c r="S7" s="82">
        <v>40</v>
      </c>
      <c r="T7" s="82">
        <v>20</v>
      </c>
      <c r="U7" s="82">
        <v>10</v>
      </c>
      <c r="V7" s="225"/>
      <c r="W7" s="83">
        <v>0</v>
      </c>
      <c r="X7" s="83">
        <v>0</v>
      </c>
      <c r="Y7" s="83">
        <v>0</v>
      </c>
      <c r="Z7" s="83">
        <v>0</v>
      </c>
      <c r="AA7" s="83">
        <v>0</v>
      </c>
      <c r="AB7" s="83">
        <v>0</v>
      </c>
      <c r="AC7" s="83">
        <v>0</v>
      </c>
      <c r="AD7" s="83">
        <v>0</v>
      </c>
      <c r="AE7" s="83">
        <v>0</v>
      </c>
      <c r="AF7" s="83">
        <v>0</v>
      </c>
      <c r="AG7" s="83">
        <v>0</v>
      </c>
      <c r="AH7" s="83">
        <v>0</v>
      </c>
      <c r="AI7" s="83">
        <v>0</v>
      </c>
      <c r="AJ7" s="314">
        <v>0</v>
      </c>
      <c r="AK7" s="257">
        <f t="shared" si="0"/>
        <v>490</v>
      </c>
      <c r="AL7" s="109"/>
      <c r="AM7" s="110"/>
    </row>
    <row r="8" spans="1:39" ht="19.5" customHeight="1">
      <c r="A8" s="20">
        <v>23</v>
      </c>
      <c r="B8" s="21">
        <v>37779</v>
      </c>
      <c r="C8" s="81">
        <v>10</v>
      </c>
      <c r="D8" s="82">
        <v>10</v>
      </c>
      <c r="E8" s="82">
        <v>20</v>
      </c>
      <c r="F8" s="82">
        <v>10</v>
      </c>
      <c r="G8" s="82">
        <v>30</v>
      </c>
      <c r="H8" s="82">
        <v>10</v>
      </c>
      <c r="I8" s="82">
        <v>10</v>
      </c>
      <c r="J8" s="82">
        <v>10</v>
      </c>
      <c r="K8" s="82">
        <v>10</v>
      </c>
      <c r="L8" s="82">
        <v>10</v>
      </c>
      <c r="M8" s="82">
        <v>30</v>
      </c>
      <c r="N8" s="82">
        <v>40</v>
      </c>
      <c r="O8" s="82">
        <v>20</v>
      </c>
      <c r="P8" s="82">
        <v>10</v>
      </c>
      <c r="Q8" s="82">
        <v>20</v>
      </c>
      <c r="R8" s="82">
        <v>10</v>
      </c>
      <c r="S8" s="82">
        <v>40</v>
      </c>
      <c r="T8" s="82">
        <v>20</v>
      </c>
      <c r="U8" s="82">
        <v>10</v>
      </c>
      <c r="V8" s="225"/>
      <c r="W8" s="83">
        <v>0</v>
      </c>
      <c r="X8" s="83">
        <v>0</v>
      </c>
      <c r="Y8" s="83">
        <v>0</v>
      </c>
      <c r="Z8" s="83">
        <v>0</v>
      </c>
      <c r="AA8" s="83">
        <v>0</v>
      </c>
      <c r="AB8" s="83">
        <v>0</v>
      </c>
      <c r="AC8" s="83">
        <v>0</v>
      </c>
      <c r="AD8" s="83">
        <v>0</v>
      </c>
      <c r="AE8" s="83">
        <v>0</v>
      </c>
      <c r="AF8" s="83">
        <v>0</v>
      </c>
      <c r="AG8" s="83">
        <v>0</v>
      </c>
      <c r="AH8" s="83">
        <v>0</v>
      </c>
      <c r="AI8" s="83">
        <v>0</v>
      </c>
      <c r="AJ8" s="314">
        <v>0</v>
      </c>
      <c r="AK8" s="257">
        <f t="shared" si="0"/>
        <v>490</v>
      </c>
      <c r="AL8" s="109"/>
      <c r="AM8" s="110"/>
    </row>
    <row r="9" spans="1:39" ht="19.5" customHeight="1">
      <c r="A9" s="20">
        <v>24</v>
      </c>
      <c r="B9" s="21">
        <v>37786</v>
      </c>
      <c r="C9" s="81">
        <v>10</v>
      </c>
      <c r="D9" s="82">
        <v>10</v>
      </c>
      <c r="E9" s="82">
        <v>20</v>
      </c>
      <c r="F9" s="82">
        <v>10</v>
      </c>
      <c r="G9" s="82">
        <v>30</v>
      </c>
      <c r="H9" s="82">
        <v>10</v>
      </c>
      <c r="I9" s="82">
        <v>10</v>
      </c>
      <c r="J9" s="82">
        <v>10</v>
      </c>
      <c r="K9" s="82">
        <v>10</v>
      </c>
      <c r="L9" s="82">
        <v>10</v>
      </c>
      <c r="M9" s="82">
        <v>30</v>
      </c>
      <c r="N9" s="82">
        <v>40</v>
      </c>
      <c r="O9" s="82">
        <v>20</v>
      </c>
      <c r="P9" s="82">
        <v>10</v>
      </c>
      <c r="Q9" s="83">
        <v>0</v>
      </c>
      <c r="R9" s="83">
        <v>0</v>
      </c>
      <c r="S9" s="82">
        <v>40</v>
      </c>
      <c r="T9" s="82">
        <v>20</v>
      </c>
      <c r="U9" s="82">
        <v>10</v>
      </c>
      <c r="V9" s="82">
        <v>30</v>
      </c>
      <c r="W9" s="82">
        <v>60</v>
      </c>
      <c r="X9" s="82">
        <v>30</v>
      </c>
      <c r="Y9" s="83">
        <v>0</v>
      </c>
      <c r="Z9" s="83">
        <v>0</v>
      </c>
      <c r="AA9" s="83">
        <v>0</v>
      </c>
      <c r="AB9" s="83">
        <v>0</v>
      </c>
      <c r="AC9" s="83">
        <v>0</v>
      </c>
      <c r="AD9" s="83">
        <v>0</v>
      </c>
      <c r="AE9" s="83">
        <v>0</v>
      </c>
      <c r="AF9" s="83">
        <v>0</v>
      </c>
      <c r="AG9" s="83">
        <v>0</v>
      </c>
      <c r="AH9" s="83">
        <v>0</v>
      </c>
      <c r="AI9" s="83">
        <v>0</v>
      </c>
      <c r="AJ9" s="314">
        <v>0</v>
      </c>
      <c r="AK9" s="257">
        <f t="shared" si="0"/>
        <v>620</v>
      </c>
      <c r="AL9" s="109"/>
      <c r="AM9" s="110"/>
    </row>
    <row r="10" spans="1:39" ht="19.5" customHeight="1">
      <c r="A10" s="20">
        <v>25</v>
      </c>
      <c r="B10" s="21">
        <v>37793</v>
      </c>
      <c r="C10" s="81">
        <v>10</v>
      </c>
      <c r="D10" s="82">
        <v>10</v>
      </c>
      <c r="E10" s="82">
        <v>20</v>
      </c>
      <c r="F10" s="82">
        <v>10</v>
      </c>
      <c r="G10" s="82">
        <v>30</v>
      </c>
      <c r="H10" s="82">
        <v>10</v>
      </c>
      <c r="I10" s="82">
        <v>10</v>
      </c>
      <c r="J10" s="82">
        <v>10</v>
      </c>
      <c r="K10" s="82">
        <v>10</v>
      </c>
      <c r="L10" s="82">
        <v>10</v>
      </c>
      <c r="M10" s="82">
        <v>30</v>
      </c>
      <c r="N10" s="83">
        <v>0</v>
      </c>
      <c r="O10" s="83">
        <v>0</v>
      </c>
      <c r="P10" s="83">
        <v>0</v>
      </c>
      <c r="Q10" s="83">
        <v>0</v>
      </c>
      <c r="R10" s="83">
        <v>0</v>
      </c>
      <c r="S10" s="82">
        <v>40</v>
      </c>
      <c r="T10" s="82">
        <v>20</v>
      </c>
      <c r="U10" s="82">
        <v>10</v>
      </c>
      <c r="V10" s="82">
        <v>30</v>
      </c>
      <c r="W10" s="82">
        <v>60</v>
      </c>
      <c r="X10" s="82">
        <v>30</v>
      </c>
      <c r="Y10" s="82">
        <v>30</v>
      </c>
      <c r="Z10" s="83">
        <v>0</v>
      </c>
      <c r="AA10" s="83">
        <v>0</v>
      </c>
      <c r="AB10" s="83">
        <v>0</v>
      </c>
      <c r="AC10" s="83">
        <v>0</v>
      </c>
      <c r="AD10" s="83">
        <v>0</v>
      </c>
      <c r="AE10" s="83">
        <v>0</v>
      </c>
      <c r="AF10" s="83">
        <v>0</v>
      </c>
      <c r="AG10" s="83">
        <v>0</v>
      </c>
      <c r="AH10" s="83">
        <v>0</v>
      </c>
      <c r="AI10" s="83">
        <v>0</v>
      </c>
      <c r="AJ10" s="314">
        <v>0</v>
      </c>
      <c r="AK10" s="257">
        <f t="shared" si="0"/>
        <v>500</v>
      </c>
      <c r="AL10" s="109"/>
      <c r="AM10" s="110"/>
    </row>
    <row r="11" spans="1:39" ht="19.5" customHeight="1">
      <c r="A11" s="20">
        <v>26</v>
      </c>
      <c r="B11" s="21">
        <v>37800</v>
      </c>
      <c r="C11" s="81">
        <v>10</v>
      </c>
      <c r="D11" s="82">
        <v>10</v>
      </c>
      <c r="E11" s="82">
        <v>20</v>
      </c>
      <c r="F11" s="82">
        <v>10</v>
      </c>
      <c r="G11" s="82">
        <v>30</v>
      </c>
      <c r="H11" s="82">
        <v>10</v>
      </c>
      <c r="I11" s="82">
        <v>10</v>
      </c>
      <c r="J11" s="82">
        <v>10</v>
      </c>
      <c r="K11" s="82">
        <v>10</v>
      </c>
      <c r="L11" s="82">
        <v>10</v>
      </c>
      <c r="M11" s="82">
        <v>30</v>
      </c>
      <c r="N11" s="83">
        <v>0</v>
      </c>
      <c r="O11" s="83">
        <v>0</v>
      </c>
      <c r="P11" s="83">
        <v>0</v>
      </c>
      <c r="Q11" s="83">
        <v>0</v>
      </c>
      <c r="R11" s="83">
        <v>0</v>
      </c>
      <c r="S11" s="83">
        <v>0</v>
      </c>
      <c r="T11" s="82">
        <v>20</v>
      </c>
      <c r="U11" s="82">
        <v>10</v>
      </c>
      <c r="V11" s="82">
        <v>30</v>
      </c>
      <c r="W11" s="82">
        <v>60</v>
      </c>
      <c r="X11" s="82">
        <v>30</v>
      </c>
      <c r="Y11" s="82">
        <v>30</v>
      </c>
      <c r="Z11" s="82">
        <v>20</v>
      </c>
      <c r="AA11" s="82">
        <v>20</v>
      </c>
      <c r="AB11" s="82">
        <v>30</v>
      </c>
      <c r="AC11" s="82">
        <v>20</v>
      </c>
      <c r="AD11" s="82">
        <v>30</v>
      </c>
      <c r="AE11" s="83">
        <v>0</v>
      </c>
      <c r="AF11" s="83">
        <v>0</v>
      </c>
      <c r="AG11" s="83">
        <v>0</v>
      </c>
      <c r="AH11" s="83">
        <v>0</v>
      </c>
      <c r="AI11" s="83">
        <v>0</v>
      </c>
      <c r="AJ11" s="314">
        <v>0</v>
      </c>
      <c r="AK11" s="257">
        <f t="shared" si="0"/>
        <v>595</v>
      </c>
      <c r="AL11" s="109"/>
      <c r="AM11" s="110"/>
    </row>
    <row r="12" spans="1:39" ht="19.5" customHeight="1">
      <c r="A12" s="20">
        <v>27</v>
      </c>
      <c r="B12" s="21">
        <v>37807</v>
      </c>
      <c r="C12" s="81">
        <v>10</v>
      </c>
      <c r="D12" s="82">
        <v>10</v>
      </c>
      <c r="E12" s="82">
        <v>20</v>
      </c>
      <c r="F12" s="82">
        <v>10</v>
      </c>
      <c r="G12" s="83">
        <v>0</v>
      </c>
      <c r="H12" s="83">
        <v>0</v>
      </c>
      <c r="I12" s="83">
        <v>0</v>
      </c>
      <c r="J12" s="83">
        <v>0</v>
      </c>
      <c r="K12" s="83">
        <v>0</v>
      </c>
      <c r="L12" s="83">
        <v>0</v>
      </c>
      <c r="M12" s="83">
        <v>0</v>
      </c>
      <c r="N12" s="83">
        <v>0</v>
      </c>
      <c r="O12" s="83">
        <v>0</v>
      </c>
      <c r="P12" s="83">
        <v>0</v>
      </c>
      <c r="Q12" s="83">
        <v>0</v>
      </c>
      <c r="R12" s="83">
        <v>0</v>
      </c>
      <c r="S12" s="83">
        <v>0</v>
      </c>
      <c r="T12" s="82">
        <v>20</v>
      </c>
      <c r="U12" s="82">
        <v>10</v>
      </c>
      <c r="V12" s="82">
        <v>30</v>
      </c>
      <c r="W12" s="82">
        <v>60</v>
      </c>
      <c r="X12" s="82">
        <v>30</v>
      </c>
      <c r="Y12" s="82">
        <v>30</v>
      </c>
      <c r="Z12" s="82">
        <v>20</v>
      </c>
      <c r="AA12" s="82">
        <v>20</v>
      </c>
      <c r="AB12" s="82">
        <v>30</v>
      </c>
      <c r="AC12" s="82">
        <v>20</v>
      </c>
      <c r="AD12" s="82">
        <v>30</v>
      </c>
      <c r="AE12" s="82">
        <v>40</v>
      </c>
      <c r="AF12" s="82">
        <v>40</v>
      </c>
      <c r="AG12" s="83">
        <v>0</v>
      </c>
      <c r="AH12" s="83">
        <v>0</v>
      </c>
      <c r="AI12" s="83">
        <v>0</v>
      </c>
      <c r="AJ12" s="314">
        <v>0</v>
      </c>
      <c r="AK12" s="257">
        <f t="shared" si="0"/>
        <v>530</v>
      </c>
      <c r="AL12" s="109"/>
      <c r="AM12" s="110"/>
    </row>
    <row r="13" spans="1:39" ht="19.5" customHeight="1">
      <c r="A13" s="20">
        <v>28</v>
      </c>
      <c r="B13" s="21">
        <v>37814</v>
      </c>
      <c r="C13" s="81">
        <v>10</v>
      </c>
      <c r="D13" s="82">
        <v>10</v>
      </c>
      <c r="E13" s="82">
        <v>20</v>
      </c>
      <c r="F13" s="83">
        <v>0</v>
      </c>
      <c r="G13" s="83">
        <v>0</v>
      </c>
      <c r="H13" s="83">
        <v>0</v>
      </c>
      <c r="I13" s="83">
        <v>0</v>
      </c>
      <c r="J13" s="83">
        <v>0</v>
      </c>
      <c r="K13" s="83">
        <v>0</v>
      </c>
      <c r="L13" s="83">
        <v>0</v>
      </c>
      <c r="M13" s="83">
        <v>0</v>
      </c>
      <c r="N13" s="83">
        <v>0</v>
      </c>
      <c r="O13" s="83">
        <v>0</v>
      </c>
      <c r="P13" s="83">
        <v>0</v>
      </c>
      <c r="Q13" s="83">
        <v>0</v>
      </c>
      <c r="R13" s="83">
        <v>0</v>
      </c>
      <c r="S13" s="83">
        <v>0</v>
      </c>
      <c r="T13" s="83">
        <v>0</v>
      </c>
      <c r="U13" s="83">
        <v>0</v>
      </c>
      <c r="V13" s="82">
        <v>30</v>
      </c>
      <c r="W13" s="82">
        <v>60</v>
      </c>
      <c r="X13" s="82">
        <v>30</v>
      </c>
      <c r="Y13" s="82">
        <v>30</v>
      </c>
      <c r="Z13" s="82">
        <v>20</v>
      </c>
      <c r="AA13" s="82">
        <v>20</v>
      </c>
      <c r="AB13" s="82">
        <v>30</v>
      </c>
      <c r="AC13" s="82">
        <v>20</v>
      </c>
      <c r="AD13" s="82">
        <v>30</v>
      </c>
      <c r="AE13" s="82">
        <v>40</v>
      </c>
      <c r="AF13" s="82">
        <v>40</v>
      </c>
      <c r="AG13" s="82">
        <v>20</v>
      </c>
      <c r="AH13" s="82">
        <v>20</v>
      </c>
      <c r="AI13" s="82">
        <v>10</v>
      </c>
      <c r="AJ13" s="314">
        <v>0</v>
      </c>
      <c r="AK13" s="257">
        <f t="shared" si="0"/>
        <v>645</v>
      </c>
      <c r="AL13" s="109"/>
      <c r="AM13" s="110"/>
    </row>
    <row r="14" spans="1:39" ht="19.5" customHeight="1">
      <c r="A14" s="20">
        <v>29</v>
      </c>
      <c r="B14" s="21">
        <v>37821</v>
      </c>
      <c r="C14" s="81">
        <v>10</v>
      </c>
      <c r="D14" s="82">
        <v>10</v>
      </c>
      <c r="E14" s="82">
        <v>20</v>
      </c>
      <c r="F14" s="83">
        <v>0</v>
      </c>
      <c r="G14" s="83">
        <v>0</v>
      </c>
      <c r="H14" s="83">
        <v>0</v>
      </c>
      <c r="I14" s="83">
        <v>0</v>
      </c>
      <c r="J14" s="83">
        <v>0</v>
      </c>
      <c r="K14" s="83">
        <v>0</v>
      </c>
      <c r="L14" s="83">
        <v>0</v>
      </c>
      <c r="M14" s="83">
        <v>0</v>
      </c>
      <c r="N14" s="83">
        <v>0</v>
      </c>
      <c r="O14" s="83">
        <v>0</v>
      </c>
      <c r="P14" s="83">
        <v>0</v>
      </c>
      <c r="Q14" s="83">
        <v>0</v>
      </c>
      <c r="R14" s="83">
        <v>0</v>
      </c>
      <c r="S14" s="83">
        <v>0</v>
      </c>
      <c r="T14" s="83">
        <v>0</v>
      </c>
      <c r="U14" s="83">
        <v>0</v>
      </c>
      <c r="V14" s="82">
        <v>30</v>
      </c>
      <c r="W14" s="82">
        <v>60</v>
      </c>
      <c r="X14" s="82">
        <v>30</v>
      </c>
      <c r="Y14" s="82">
        <v>30</v>
      </c>
      <c r="Z14" s="82">
        <v>20</v>
      </c>
      <c r="AA14" s="82">
        <v>20</v>
      </c>
      <c r="AB14" s="82">
        <v>30</v>
      </c>
      <c r="AC14" s="82">
        <v>20</v>
      </c>
      <c r="AD14" s="82">
        <v>30</v>
      </c>
      <c r="AE14" s="82">
        <v>40</v>
      </c>
      <c r="AF14" s="82">
        <v>40</v>
      </c>
      <c r="AG14" s="82">
        <v>20</v>
      </c>
      <c r="AH14" s="82">
        <v>20</v>
      </c>
      <c r="AI14" s="82">
        <v>10</v>
      </c>
      <c r="AJ14" s="315">
        <v>20</v>
      </c>
      <c r="AK14" s="257">
        <f t="shared" si="0"/>
        <v>685</v>
      </c>
      <c r="AL14" s="109"/>
      <c r="AM14" s="110"/>
    </row>
    <row r="15" spans="1:39" ht="19.5" customHeight="1">
      <c r="A15" s="20">
        <v>30</v>
      </c>
      <c r="B15" s="21">
        <v>37828</v>
      </c>
      <c r="C15" s="81">
        <v>10</v>
      </c>
      <c r="D15" s="82">
        <v>10</v>
      </c>
      <c r="E15" s="82">
        <v>20</v>
      </c>
      <c r="F15" s="83">
        <v>0</v>
      </c>
      <c r="G15" s="83">
        <v>0</v>
      </c>
      <c r="H15" s="83">
        <v>0</v>
      </c>
      <c r="I15" s="83">
        <v>0</v>
      </c>
      <c r="J15" s="83">
        <v>0</v>
      </c>
      <c r="K15" s="83">
        <v>0</v>
      </c>
      <c r="L15" s="83">
        <v>0</v>
      </c>
      <c r="M15" s="83">
        <v>0</v>
      </c>
      <c r="N15" s="83">
        <v>0</v>
      </c>
      <c r="O15" s="83">
        <v>0</v>
      </c>
      <c r="P15" s="83">
        <v>0</v>
      </c>
      <c r="Q15" s="83">
        <v>0</v>
      </c>
      <c r="R15" s="83">
        <v>0</v>
      </c>
      <c r="S15" s="83">
        <v>0</v>
      </c>
      <c r="T15" s="83">
        <v>0</v>
      </c>
      <c r="U15" s="83">
        <v>0</v>
      </c>
      <c r="V15" s="82">
        <v>30</v>
      </c>
      <c r="W15" s="82">
        <v>60</v>
      </c>
      <c r="X15" s="82">
        <v>30</v>
      </c>
      <c r="Y15" s="82">
        <v>30</v>
      </c>
      <c r="Z15" s="82">
        <v>20</v>
      </c>
      <c r="AA15" s="82">
        <v>20</v>
      </c>
      <c r="AB15" s="82">
        <v>30</v>
      </c>
      <c r="AC15" s="82">
        <v>20</v>
      </c>
      <c r="AD15" s="82">
        <v>30</v>
      </c>
      <c r="AE15" s="82">
        <v>40</v>
      </c>
      <c r="AF15" s="82">
        <v>40</v>
      </c>
      <c r="AG15" s="82">
        <v>20</v>
      </c>
      <c r="AH15" s="82">
        <v>20</v>
      </c>
      <c r="AI15" s="82">
        <v>10</v>
      </c>
      <c r="AJ15" s="315">
        <v>20</v>
      </c>
      <c r="AK15" s="257">
        <f t="shared" si="0"/>
        <v>685</v>
      </c>
      <c r="AL15" s="109"/>
      <c r="AM15" s="110"/>
    </row>
    <row r="16" spans="1:39" ht="19.5" customHeight="1">
      <c r="A16" s="20">
        <v>31</v>
      </c>
      <c r="B16" s="21">
        <v>37835</v>
      </c>
      <c r="C16" s="81">
        <v>10</v>
      </c>
      <c r="D16" s="82">
        <v>10</v>
      </c>
      <c r="E16" s="82">
        <v>20</v>
      </c>
      <c r="F16" s="83">
        <v>0</v>
      </c>
      <c r="G16" s="83">
        <v>0</v>
      </c>
      <c r="H16" s="83">
        <v>0</v>
      </c>
      <c r="I16" s="83">
        <v>0</v>
      </c>
      <c r="J16" s="83">
        <v>0</v>
      </c>
      <c r="K16" s="83">
        <v>0</v>
      </c>
      <c r="L16" s="83">
        <v>0</v>
      </c>
      <c r="M16" s="83">
        <v>0</v>
      </c>
      <c r="N16" s="83">
        <v>0</v>
      </c>
      <c r="O16" s="83">
        <v>0</v>
      </c>
      <c r="P16" s="83">
        <v>0</v>
      </c>
      <c r="Q16" s="83">
        <v>0</v>
      </c>
      <c r="R16" s="83">
        <v>0</v>
      </c>
      <c r="S16" s="83">
        <v>0</v>
      </c>
      <c r="T16" s="83">
        <v>0</v>
      </c>
      <c r="U16" s="83">
        <v>0</v>
      </c>
      <c r="V16" s="82">
        <v>30</v>
      </c>
      <c r="W16" s="82">
        <v>60</v>
      </c>
      <c r="X16" s="82">
        <v>30</v>
      </c>
      <c r="Y16" s="82">
        <v>30</v>
      </c>
      <c r="Z16" s="82">
        <v>20</v>
      </c>
      <c r="AA16" s="82">
        <v>20</v>
      </c>
      <c r="AB16" s="82">
        <v>30</v>
      </c>
      <c r="AC16" s="82">
        <v>20</v>
      </c>
      <c r="AD16" s="82">
        <v>30</v>
      </c>
      <c r="AE16" s="82">
        <v>40</v>
      </c>
      <c r="AF16" s="82">
        <v>40</v>
      </c>
      <c r="AG16" s="82">
        <v>20</v>
      </c>
      <c r="AH16" s="82">
        <v>20</v>
      </c>
      <c r="AI16" s="82">
        <v>10</v>
      </c>
      <c r="AJ16" s="315">
        <v>20</v>
      </c>
      <c r="AK16" s="257">
        <f t="shared" si="0"/>
        <v>685</v>
      </c>
      <c r="AL16" s="109"/>
      <c r="AM16" s="110"/>
    </row>
    <row r="17" spans="1:39" ht="19.5" customHeight="1">
      <c r="A17" s="33">
        <v>32</v>
      </c>
      <c r="B17" s="281">
        <v>37842</v>
      </c>
      <c r="C17" s="81">
        <v>10</v>
      </c>
      <c r="D17" s="82">
        <v>10</v>
      </c>
      <c r="E17" s="82">
        <v>20</v>
      </c>
      <c r="F17" s="83">
        <v>0</v>
      </c>
      <c r="G17" s="83">
        <v>0</v>
      </c>
      <c r="H17" s="83">
        <v>0</v>
      </c>
      <c r="I17" s="83">
        <v>0</v>
      </c>
      <c r="J17" s="83">
        <v>0</v>
      </c>
      <c r="K17" s="83">
        <v>0</v>
      </c>
      <c r="L17" s="83">
        <v>0</v>
      </c>
      <c r="M17" s="83">
        <v>0</v>
      </c>
      <c r="N17" s="83">
        <v>0</v>
      </c>
      <c r="O17" s="83">
        <v>0</v>
      </c>
      <c r="P17" s="83">
        <v>0</v>
      </c>
      <c r="Q17" s="83">
        <v>0</v>
      </c>
      <c r="R17" s="83">
        <v>0</v>
      </c>
      <c r="S17" s="83">
        <v>0</v>
      </c>
      <c r="T17" s="83">
        <v>0</v>
      </c>
      <c r="U17" s="83">
        <v>0</v>
      </c>
      <c r="V17" s="82">
        <v>30</v>
      </c>
      <c r="W17" s="82">
        <v>60</v>
      </c>
      <c r="X17" s="82">
        <v>30</v>
      </c>
      <c r="Y17" s="82">
        <v>30</v>
      </c>
      <c r="Z17" s="82">
        <v>20</v>
      </c>
      <c r="AA17" s="82">
        <v>20</v>
      </c>
      <c r="AB17" s="82">
        <v>30</v>
      </c>
      <c r="AC17" s="82">
        <v>20</v>
      </c>
      <c r="AD17" s="82">
        <v>30</v>
      </c>
      <c r="AE17" s="82">
        <v>40</v>
      </c>
      <c r="AF17" s="82">
        <v>40</v>
      </c>
      <c r="AG17" s="82">
        <v>20</v>
      </c>
      <c r="AH17" s="82">
        <v>20</v>
      </c>
      <c r="AI17" s="82">
        <v>10</v>
      </c>
      <c r="AJ17" s="315">
        <v>20</v>
      </c>
      <c r="AK17" s="257">
        <f t="shared" si="0"/>
        <v>685</v>
      </c>
      <c r="AL17" s="109"/>
      <c r="AM17" s="110"/>
    </row>
    <row r="18" spans="1:39" ht="19.5" customHeight="1" thickBot="1">
      <c r="A18" s="300">
        <v>33</v>
      </c>
      <c r="B18" s="301">
        <v>38215</v>
      </c>
      <c r="C18" s="308">
        <v>10</v>
      </c>
      <c r="D18" s="309">
        <v>10</v>
      </c>
      <c r="E18" s="309">
        <v>20</v>
      </c>
      <c r="F18" s="298">
        <v>0</v>
      </c>
      <c r="G18" s="298">
        <v>0</v>
      </c>
      <c r="H18" s="298">
        <v>0</v>
      </c>
      <c r="I18" s="298">
        <v>0</v>
      </c>
      <c r="J18" s="298">
        <v>0</v>
      </c>
      <c r="K18" s="298">
        <v>0</v>
      </c>
      <c r="L18" s="298">
        <v>0</v>
      </c>
      <c r="M18" s="298">
        <v>0</v>
      </c>
      <c r="N18" s="298">
        <v>0</v>
      </c>
      <c r="O18" s="298">
        <v>0</v>
      </c>
      <c r="P18" s="298">
        <v>0</v>
      </c>
      <c r="Q18" s="298">
        <v>0</v>
      </c>
      <c r="R18" s="298">
        <v>0</v>
      </c>
      <c r="S18" s="298">
        <v>0</v>
      </c>
      <c r="T18" s="298">
        <v>0</v>
      </c>
      <c r="U18" s="298">
        <v>0</v>
      </c>
      <c r="V18" s="309">
        <v>30</v>
      </c>
      <c r="W18" s="309">
        <v>60</v>
      </c>
      <c r="X18" s="309">
        <v>30</v>
      </c>
      <c r="Y18" s="309">
        <v>30</v>
      </c>
      <c r="Z18" s="309">
        <v>20</v>
      </c>
      <c r="AA18" s="309">
        <v>20</v>
      </c>
      <c r="AB18" s="309">
        <v>30</v>
      </c>
      <c r="AC18" s="309">
        <v>20</v>
      </c>
      <c r="AD18" s="309">
        <v>30</v>
      </c>
      <c r="AE18" s="309">
        <v>40</v>
      </c>
      <c r="AF18" s="309">
        <v>40</v>
      </c>
      <c r="AG18" s="309">
        <v>20</v>
      </c>
      <c r="AH18" s="309">
        <v>20</v>
      </c>
      <c r="AI18" s="309">
        <v>10</v>
      </c>
      <c r="AJ18" s="316">
        <v>20</v>
      </c>
      <c r="AK18" s="317">
        <f t="shared" si="0"/>
        <v>685</v>
      </c>
      <c r="AL18" s="109"/>
      <c r="AM18" s="110"/>
    </row>
    <row r="19" spans="1:39" s="65" customFormat="1" ht="24" customHeight="1" thickBot="1" thickTop="1">
      <c r="A19" s="334" t="s">
        <v>97</v>
      </c>
      <c r="B19" s="335"/>
      <c r="C19" s="284">
        <f aca="true" t="shared" si="1" ref="C19:AJ19">SUM(C4:C18)</f>
        <v>150</v>
      </c>
      <c r="D19" s="284">
        <f t="shared" si="1"/>
        <v>150</v>
      </c>
      <c r="E19" s="284">
        <f t="shared" si="1"/>
        <v>300</v>
      </c>
      <c r="F19" s="284">
        <f t="shared" si="1"/>
        <v>90</v>
      </c>
      <c r="G19" s="284">
        <f t="shared" si="1"/>
        <v>240</v>
      </c>
      <c r="H19" s="284">
        <f t="shared" si="1"/>
        <v>80</v>
      </c>
      <c r="I19" s="284">
        <f t="shared" si="1"/>
        <v>80</v>
      </c>
      <c r="J19" s="284">
        <f t="shared" si="1"/>
        <v>80</v>
      </c>
      <c r="K19" s="284">
        <f t="shared" si="1"/>
        <v>80</v>
      </c>
      <c r="L19" s="284">
        <f>SUM(L4:L18)</f>
        <v>80</v>
      </c>
      <c r="M19" s="284">
        <f>SUM(M4:M18)</f>
        <v>240</v>
      </c>
      <c r="N19" s="284">
        <f>SUM(N4:N18)</f>
        <v>240</v>
      </c>
      <c r="O19" s="284">
        <f>SUM(O4:O18)</f>
        <v>120</v>
      </c>
      <c r="P19" s="284">
        <f>SUM(P4:P18)</f>
        <v>60</v>
      </c>
      <c r="Q19" s="284">
        <f t="shared" si="1"/>
        <v>100</v>
      </c>
      <c r="R19" s="284">
        <f t="shared" si="1"/>
        <v>50</v>
      </c>
      <c r="S19" s="284">
        <f t="shared" si="1"/>
        <v>240</v>
      </c>
      <c r="T19" s="284">
        <f t="shared" si="1"/>
        <v>140</v>
      </c>
      <c r="U19" s="284">
        <f t="shared" si="1"/>
        <v>70</v>
      </c>
      <c r="V19" s="284">
        <f t="shared" si="1"/>
        <v>300</v>
      </c>
      <c r="W19" s="284">
        <f t="shared" si="1"/>
        <v>600</v>
      </c>
      <c r="X19" s="284">
        <f t="shared" si="1"/>
        <v>300</v>
      </c>
      <c r="Y19" s="284">
        <f>SUM(Y4:Y18)</f>
        <v>270</v>
      </c>
      <c r="Z19" s="284">
        <f t="shared" si="1"/>
        <v>160</v>
      </c>
      <c r="AA19" s="284">
        <f t="shared" si="1"/>
        <v>160</v>
      </c>
      <c r="AB19" s="284">
        <f t="shared" si="1"/>
        <v>240</v>
      </c>
      <c r="AC19" s="284">
        <f t="shared" si="1"/>
        <v>160</v>
      </c>
      <c r="AD19" s="284">
        <f t="shared" si="1"/>
        <v>240</v>
      </c>
      <c r="AE19" s="284">
        <f t="shared" si="1"/>
        <v>280</v>
      </c>
      <c r="AF19" s="284">
        <f t="shared" si="1"/>
        <v>280</v>
      </c>
      <c r="AG19" s="284">
        <f t="shared" si="1"/>
        <v>120</v>
      </c>
      <c r="AH19" s="284">
        <f t="shared" si="1"/>
        <v>120</v>
      </c>
      <c r="AI19" s="284">
        <f t="shared" si="1"/>
        <v>60</v>
      </c>
      <c r="AJ19" s="284">
        <f t="shared" si="1"/>
        <v>100</v>
      </c>
      <c r="AK19" s="307"/>
      <c r="AL19" s="27"/>
      <c r="AM19" s="34"/>
    </row>
    <row r="20" spans="1:39" ht="19.5" customHeight="1" thickTop="1">
      <c r="A20" s="336" t="s">
        <v>98</v>
      </c>
      <c r="B20" s="337"/>
      <c r="C20" s="85">
        <f>produceunits!C38</f>
        <v>1.5</v>
      </c>
      <c r="D20" s="85">
        <f>produceunits!C27</f>
        <v>1</v>
      </c>
      <c r="E20" s="85">
        <f>produceunits!C20</f>
        <v>1.5</v>
      </c>
      <c r="F20" s="85">
        <f>produceunits!C31</f>
        <v>1</v>
      </c>
      <c r="G20" s="85">
        <f>produceunits!C34</f>
        <v>2</v>
      </c>
      <c r="H20" s="85">
        <f>produceunits!C8</f>
        <v>1</v>
      </c>
      <c r="I20" s="85">
        <f>produceunits!C9</f>
        <v>1.5</v>
      </c>
      <c r="J20" s="85">
        <f>produceunits!C40</f>
        <v>1</v>
      </c>
      <c r="K20" s="85">
        <f>produceunits!C21</f>
        <v>1</v>
      </c>
      <c r="L20" s="85">
        <f>produceunits!C22</f>
        <v>1</v>
      </c>
      <c r="M20" s="85">
        <f>produceunits!C23</f>
        <v>1</v>
      </c>
      <c r="N20" s="85">
        <f>produceunits!C10</f>
        <v>2</v>
      </c>
      <c r="O20" s="85">
        <f>produceunits!C14</f>
        <v>2</v>
      </c>
      <c r="P20" s="85">
        <f>produceunits!C26</f>
        <v>1.5</v>
      </c>
      <c r="Q20" s="85">
        <f>produceunits!C28</f>
        <v>2</v>
      </c>
      <c r="R20" s="85">
        <f>produceunits!C24</f>
        <v>1</v>
      </c>
      <c r="S20" s="85">
        <f>produceunits!C13</f>
        <v>1.5</v>
      </c>
      <c r="T20" s="85">
        <f>produceunits!C15</f>
        <v>1</v>
      </c>
      <c r="U20" s="85">
        <f>produceunits!C11</f>
        <v>1.5</v>
      </c>
      <c r="V20" s="85">
        <f>produceunits!C30</f>
        <v>1</v>
      </c>
      <c r="W20" s="85">
        <f>produceunits!C37</f>
        <v>2</v>
      </c>
      <c r="X20" s="85">
        <f>produceunits!C36</f>
        <v>1</v>
      </c>
      <c r="Y20" s="85">
        <f>produceunits!C16</f>
        <v>0.5</v>
      </c>
      <c r="Z20" s="85">
        <f>produceunits!C35</f>
        <v>1</v>
      </c>
      <c r="AA20" s="85">
        <f>produceunits!C19</f>
        <v>1</v>
      </c>
      <c r="AB20" s="85">
        <f>produceunits!C32</f>
        <v>2</v>
      </c>
      <c r="AC20" s="85">
        <f>produceunits!C25</f>
        <v>2</v>
      </c>
      <c r="AD20" s="85">
        <f>produceunits!C18</f>
        <v>0.5</v>
      </c>
      <c r="AE20" s="85">
        <f>produceunits!C29</f>
        <v>1</v>
      </c>
      <c r="AF20" s="85">
        <f>produceunits!C39</f>
        <v>1</v>
      </c>
      <c r="AG20" s="85">
        <f>produceunits!C41</f>
        <v>4</v>
      </c>
      <c r="AH20" s="85">
        <f>produceunits!C12</f>
        <v>3</v>
      </c>
      <c r="AI20" s="85">
        <f>produceunits!C33</f>
        <v>2</v>
      </c>
      <c r="AJ20" s="275">
        <f>produceunits!C17</f>
        <v>2</v>
      </c>
      <c r="AK20" s="305" t="s">
        <v>23</v>
      </c>
      <c r="AL20" s="109"/>
      <c r="AM20" s="110"/>
    </row>
    <row r="21" spans="1:39" s="1" customFormat="1" ht="19.5" customHeight="1" thickBot="1">
      <c r="A21" s="338" t="s">
        <v>99</v>
      </c>
      <c r="B21" s="339"/>
      <c r="C21" s="251">
        <f aca="true" t="shared" si="2" ref="C21:AI21">+C19*C20</f>
        <v>225</v>
      </c>
      <c r="D21" s="251">
        <f t="shared" si="2"/>
        <v>150</v>
      </c>
      <c r="E21" s="251">
        <f t="shared" si="2"/>
        <v>450</v>
      </c>
      <c r="F21" s="251">
        <f t="shared" si="2"/>
        <v>90</v>
      </c>
      <c r="G21" s="251">
        <f t="shared" si="2"/>
        <v>480</v>
      </c>
      <c r="H21" s="251">
        <f t="shared" si="2"/>
        <v>80</v>
      </c>
      <c r="I21" s="251">
        <f t="shared" si="2"/>
        <v>120</v>
      </c>
      <c r="J21" s="251">
        <f t="shared" si="2"/>
        <v>80</v>
      </c>
      <c r="K21" s="251">
        <f t="shared" si="2"/>
        <v>80</v>
      </c>
      <c r="L21" s="251">
        <f>+L19*L20</f>
        <v>80</v>
      </c>
      <c r="M21" s="251">
        <f>+M19*M20</f>
        <v>240</v>
      </c>
      <c r="N21" s="251">
        <f>+N19*N20</f>
        <v>480</v>
      </c>
      <c r="O21" s="251">
        <f>+O19*O20</f>
        <v>240</v>
      </c>
      <c r="P21" s="251">
        <f>+P19*P20</f>
        <v>90</v>
      </c>
      <c r="Q21" s="251">
        <f t="shared" si="2"/>
        <v>200</v>
      </c>
      <c r="R21" s="251">
        <f t="shared" si="2"/>
        <v>50</v>
      </c>
      <c r="S21" s="251">
        <f t="shared" si="2"/>
        <v>360</v>
      </c>
      <c r="T21" s="251">
        <f t="shared" si="2"/>
        <v>140</v>
      </c>
      <c r="U21" s="251">
        <f t="shared" si="2"/>
        <v>105</v>
      </c>
      <c r="V21" s="251">
        <f t="shared" si="2"/>
        <v>300</v>
      </c>
      <c r="W21" s="251">
        <f t="shared" si="2"/>
        <v>1200</v>
      </c>
      <c r="X21" s="251">
        <f t="shared" si="2"/>
        <v>300</v>
      </c>
      <c r="Y21" s="251">
        <f>+Y19*Y20</f>
        <v>135</v>
      </c>
      <c r="Z21" s="251">
        <f t="shared" si="2"/>
        <v>160</v>
      </c>
      <c r="AA21" s="251">
        <f t="shared" si="2"/>
        <v>160</v>
      </c>
      <c r="AB21" s="251">
        <f t="shared" si="2"/>
        <v>480</v>
      </c>
      <c r="AC21" s="251">
        <f t="shared" si="2"/>
        <v>320</v>
      </c>
      <c r="AD21" s="251">
        <f t="shared" si="2"/>
        <v>120</v>
      </c>
      <c r="AE21" s="251">
        <f t="shared" si="2"/>
        <v>280</v>
      </c>
      <c r="AF21" s="251">
        <f t="shared" si="2"/>
        <v>280</v>
      </c>
      <c r="AG21" s="251">
        <f t="shared" si="2"/>
        <v>480</v>
      </c>
      <c r="AH21" s="251">
        <f t="shared" si="2"/>
        <v>360</v>
      </c>
      <c r="AI21" s="251">
        <f t="shared" si="2"/>
        <v>120</v>
      </c>
      <c r="AJ21" s="252">
        <f>+AJ19*AJ20</f>
        <v>200</v>
      </c>
      <c r="AK21" s="306">
        <f>SUM(AK4:AK18)</f>
        <v>8635</v>
      </c>
      <c r="AL21" s="245"/>
      <c r="AM21" s="220"/>
    </row>
    <row r="22" spans="2:37" s="234" customFormat="1" ht="18.75" thickTop="1">
      <c r="B22" s="235"/>
      <c r="AK22" s="249"/>
    </row>
    <row r="23" s="234" customFormat="1" ht="18">
      <c r="AK23" s="249"/>
    </row>
    <row r="24" spans="2:37" s="234" customFormat="1" ht="18">
      <c r="B24" s="235"/>
      <c r="C24" s="64"/>
      <c r="D24" s="64"/>
      <c r="E24" s="64"/>
      <c r="F24" s="64"/>
      <c r="G24" s="64"/>
      <c r="H24" s="64"/>
      <c r="I24" s="64"/>
      <c r="J24" s="64"/>
      <c r="K24" s="64"/>
      <c r="L24" s="64"/>
      <c r="M24" s="64"/>
      <c r="N24" s="64"/>
      <c r="O24" s="64"/>
      <c r="P24" s="64"/>
      <c r="Q24" s="64"/>
      <c r="R24" s="64"/>
      <c r="AK24" s="249"/>
    </row>
    <row r="25" spans="2:37" s="234" customFormat="1" ht="18">
      <c r="B25" s="235"/>
      <c r="C25" s="235"/>
      <c r="D25" s="235"/>
      <c r="E25" s="235"/>
      <c r="F25" s="235"/>
      <c r="G25" s="235"/>
      <c r="H25" s="235"/>
      <c r="I25" s="235"/>
      <c r="J25" s="235"/>
      <c r="K25" s="235"/>
      <c r="L25" s="235"/>
      <c r="M25" s="235"/>
      <c r="N25" s="235"/>
      <c r="O25" s="64"/>
      <c r="P25" s="64"/>
      <c r="Q25" s="64"/>
      <c r="R25" s="64"/>
      <c r="AK25" s="249"/>
    </row>
    <row r="26" spans="2:37" s="234" customFormat="1" ht="18">
      <c r="B26" s="64"/>
      <c r="C26" s="64"/>
      <c r="D26" s="229"/>
      <c r="E26" s="238"/>
      <c r="F26" s="235"/>
      <c r="G26" s="235"/>
      <c r="H26" s="235"/>
      <c r="I26" s="235"/>
      <c r="J26" s="235"/>
      <c r="K26" s="64"/>
      <c r="L26" s="229"/>
      <c r="M26" s="239"/>
      <c r="N26" s="235"/>
      <c r="O26" s="235"/>
      <c r="P26" s="235"/>
      <c r="Q26" s="64"/>
      <c r="R26" s="64"/>
      <c r="AK26" s="249"/>
    </row>
    <row r="27" spans="2:37" s="234" customFormat="1" ht="18">
      <c r="B27" s="242"/>
      <c r="C27" s="64"/>
      <c r="D27" s="64"/>
      <c r="E27" s="64"/>
      <c r="F27" s="64"/>
      <c r="G27" s="64"/>
      <c r="H27" s="228"/>
      <c r="I27" s="241"/>
      <c r="J27" s="64"/>
      <c r="K27" s="64"/>
      <c r="L27" s="64"/>
      <c r="M27" s="64"/>
      <c r="N27" s="64"/>
      <c r="O27" s="64"/>
      <c r="P27" s="64"/>
      <c r="Q27" s="64"/>
      <c r="R27" s="64"/>
      <c r="AK27" s="249"/>
    </row>
    <row r="28" spans="2:37" s="234" customFormat="1" ht="18">
      <c r="B28" s="235"/>
      <c r="C28" s="64"/>
      <c r="D28" s="64"/>
      <c r="E28" s="64"/>
      <c r="F28" s="64"/>
      <c r="G28" s="64"/>
      <c r="H28" s="64"/>
      <c r="I28" s="64"/>
      <c r="J28" s="64"/>
      <c r="K28" s="64"/>
      <c r="L28" s="64"/>
      <c r="M28" s="64"/>
      <c r="N28" s="64"/>
      <c r="O28" s="64"/>
      <c r="P28" s="64"/>
      <c r="Q28" s="64"/>
      <c r="R28" s="64"/>
      <c r="AK28" s="249"/>
    </row>
    <row r="29" spans="2:37" s="234" customFormat="1" ht="18">
      <c r="B29" s="235"/>
      <c r="C29" s="64"/>
      <c r="D29" s="64"/>
      <c r="E29" s="64"/>
      <c r="F29" s="64"/>
      <c r="G29" s="64"/>
      <c r="H29" s="64"/>
      <c r="I29" s="64"/>
      <c r="J29" s="64"/>
      <c r="K29" s="64"/>
      <c r="L29" s="64"/>
      <c r="M29" s="64"/>
      <c r="N29" s="64"/>
      <c r="O29" s="64"/>
      <c r="P29" s="64"/>
      <c r="Q29" s="64"/>
      <c r="R29" s="64"/>
      <c r="AK29" s="249"/>
    </row>
    <row r="30" spans="2:37" s="234" customFormat="1" ht="18">
      <c r="B30" s="235"/>
      <c r="C30" s="64"/>
      <c r="D30" s="64"/>
      <c r="E30" s="64"/>
      <c r="F30" s="64"/>
      <c r="G30" s="64"/>
      <c r="H30" s="64"/>
      <c r="I30" s="64"/>
      <c r="J30" s="64"/>
      <c r="K30" s="64"/>
      <c r="L30" s="64"/>
      <c r="M30" s="64"/>
      <c r="N30" s="64"/>
      <c r="O30" s="64"/>
      <c r="P30" s="64"/>
      <c r="Q30" s="64"/>
      <c r="R30" s="64"/>
      <c r="AK30" s="249"/>
    </row>
    <row r="31" spans="2:37" s="234" customFormat="1" ht="18">
      <c r="B31" s="235"/>
      <c r="C31" s="64"/>
      <c r="D31" s="64"/>
      <c r="E31" s="64"/>
      <c r="F31" s="64"/>
      <c r="G31" s="64"/>
      <c r="H31" s="64"/>
      <c r="I31" s="64"/>
      <c r="J31" s="64"/>
      <c r="K31" s="64"/>
      <c r="L31" s="64"/>
      <c r="M31" s="64"/>
      <c r="N31" s="64"/>
      <c r="O31" s="64"/>
      <c r="P31" s="64"/>
      <c r="Q31" s="64"/>
      <c r="R31" s="64"/>
      <c r="AK31" s="249"/>
    </row>
    <row r="32" s="234" customFormat="1" ht="18">
      <c r="AK32" s="249"/>
    </row>
    <row r="33" s="234" customFormat="1" ht="18">
      <c r="AK33" s="249"/>
    </row>
    <row r="34" s="234" customFormat="1" ht="18">
      <c r="AK34" s="249"/>
    </row>
    <row r="35" s="234" customFormat="1" ht="18">
      <c r="AK35" s="249"/>
    </row>
    <row r="36" s="234" customFormat="1" ht="18">
      <c r="AK36" s="249"/>
    </row>
    <row r="37" s="234" customFormat="1" ht="18">
      <c r="AK37" s="249"/>
    </row>
    <row r="38" s="234" customFormat="1" ht="18">
      <c r="AK38" s="249"/>
    </row>
    <row r="39" s="234" customFormat="1" ht="18">
      <c r="AK39" s="249"/>
    </row>
    <row r="40" s="234" customFormat="1" ht="18">
      <c r="AK40" s="249"/>
    </row>
    <row r="41" s="234" customFormat="1" ht="18">
      <c r="AK41" s="249"/>
    </row>
    <row r="42" s="234" customFormat="1" ht="18">
      <c r="AK42" s="249"/>
    </row>
    <row r="43" s="234" customFormat="1" ht="18">
      <c r="AK43" s="249"/>
    </row>
    <row r="44" s="234" customFormat="1" ht="18">
      <c r="AK44" s="249"/>
    </row>
    <row r="45" s="234" customFormat="1" ht="18">
      <c r="AK45" s="249"/>
    </row>
    <row r="46" s="234" customFormat="1" ht="18">
      <c r="AK46" s="249"/>
    </row>
    <row r="47" s="234" customFormat="1" ht="18">
      <c r="AK47" s="249"/>
    </row>
    <row r="48" s="234" customFormat="1" ht="18">
      <c r="AK48" s="249"/>
    </row>
    <row r="49" s="234" customFormat="1" ht="18">
      <c r="AK49" s="249"/>
    </row>
    <row r="50" s="234" customFormat="1" ht="18">
      <c r="AK50" s="249"/>
    </row>
    <row r="51" s="234" customFormat="1" ht="18">
      <c r="AK51" s="249"/>
    </row>
    <row r="52" s="234" customFormat="1" ht="18">
      <c r="AK52" s="249"/>
    </row>
    <row r="53" s="234" customFormat="1" ht="18">
      <c r="AK53" s="249"/>
    </row>
    <row r="54" s="234" customFormat="1" ht="18">
      <c r="AK54" s="249"/>
    </row>
    <row r="55" s="234" customFormat="1" ht="18">
      <c r="AK55" s="249"/>
    </row>
    <row r="56" s="234" customFormat="1" ht="18">
      <c r="AK56" s="249"/>
    </row>
    <row r="57" s="234" customFormat="1" ht="18">
      <c r="AK57" s="249"/>
    </row>
    <row r="58" s="234" customFormat="1" ht="18">
      <c r="AK58" s="249"/>
    </row>
    <row r="59" s="234" customFormat="1" ht="18">
      <c r="AK59" s="249"/>
    </row>
    <row r="60" s="234" customFormat="1" ht="18">
      <c r="AK60" s="249"/>
    </row>
    <row r="61" s="234" customFormat="1" ht="18">
      <c r="AK61" s="249"/>
    </row>
    <row r="62" s="234" customFormat="1" ht="18">
      <c r="AK62" s="249"/>
    </row>
    <row r="63" s="234" customFormat="1" ht="18">
      <c r="AK63" s="249"/>
    </row>
    <row r="64" s="234" customFormat="1" ht="18">
      <c r="AK64" s="249"/>
    </row>
    <row r="65" s="234" customFormat="1" ht="18">
      <c r="AK65" s="249"/>
    </row>
    <row r="66" s="234" customFormat="1" ht="18">
      <c r="AK66" s="249"/>
    </row>
    <row r="67" s="234" customFormat="1" ht="18">
      <c r="AK67" s="249"/>
    </row>
    <row r="68" s="234" customFormat="1" ht="18">
      <c r="AK68" s="249"/>
    </row>
    <row r="69" s="234" customFormat="1" ht="18">
      <c r="AK69" s="249"/>
    </row>
    <row r="70" s="234" customFormat="1" ht="18">
      <c r="AK70" s="249"/>
    </row>
    <row r="71" s="234" customFormat="1" ht="18">
      <c r="AK71" s="249"/>
    </row>
    <row r="72" s="234" customFormat="1" ht="18">
      <c r="AK72" s="249"/>
    </row>
    <row r="73" s="234" customFormat="1" ht="18">
      <c r="AK73" s="249"/>
    </row>
    <row r="74" s="234" customFormat="1" ht="18">
      <c r="AK74" s="249"/>
    </row>
    <row r="75" s="234" customFormat="1" ht="18">
      <c r="AK75" s="249"/>
    </row>
    <row r="76" s="234" customFormat="1" ht="18">
      <c r="AK76" s="249"/>
    </row>
    <row r="77" s="234" customFormat="1" ht="18">
      <c r="AK77" s="249"/>
    </row>
    <row r="78" s="234" customFormat="1" ht="18">
      <c r="AK78" s="249"/>
    </row>
    <row r="79" s="234" customFormat="1" ht="18">
      <c r="AK79" s="249"/>
    </row>
    <row r="80" s="234" customFormat="1" ht="18">
      <c r="AK80" s="249"/>
    </row>
    <row r="81" s="234" customFormat="1" ht="18">
      <c r="AK81" s="249"/>
    </row>
    <row r="82" s="234" customFormat="1" ht="18">
      <c r="AK82" s="249"/>
    </row>
    <row r="83" s="234" customFormat="1" ht="18">
      <c r="AK83" s="249"/>
    </row>
    <row r="84" s="234" customFormat="1" ht="18">
      <c r="AK84" s="249"/>
    </row>
    <row r="85" s="234" customFormat="1" ht="18">
      <c r="AK85" s="249"/>
    </row>
    <row r="86" s="234" customFormat="1" ht="18">
      <c r="AK86" s="249"/>
    </row>
    <row r="87" s="234" customFormat="1" ht="18">
      <c r="AK87" s="249"/>
    </row>
    <row r="88" s="234" customFormat="1" ht="18">
      <c r="AK88" s="249"/>
    </row>
    <row r="89" s="234" customFormat="1" ht="18">
      <c r="AK89" s="249"/>
    </row>
    <row r="90" s="234" customFormat="1" ht="18">
      <c r="AK90" s="249"/>
    </row>
    <row r="91" s="234" customFormat="1" ht="18">
      <c r="AK91" s="249"/>
    </row>
    <row r="92" s="234" customFormat="1" ht="18">
      <c r="AK92" s="249"/>
    </row>
    <row r="93" s="234" customFormat="1" ht="18">
      <c r="AK93" s="249"/>
    </row>
    <row r="94" s="234" customFormat="1" ht="18">
      <c r="AK94" s="249"/>
    </row>
    <row r="95" s="234" customFormat="1" ht="18">
      <c r="AK95" s="249"/>
    </row>
    <row r="96" s="234" customFormat="1" ht="18">
      <c r="AK96" s="249"/>
    </row>
    <row r="97" s="234" customFormat="1" ht="18">
      <c r="AK97" s="249"/>
    </row>
    <row r="98" s="234" customFormat="1" ht="18">
      <c r="AK98" s="249"/>
    </row>
    <row r="99" s="234" customFormat="1" ht="18">
      <c r="AK99" s="249"/>
    </row>
    <row r="100" s="234" customFormat="1" ht="18">
      <c r="AK100" s="249"/>
    </row>
    <row r="101" s="234" customFormat="1" ht="18">
      <c r="AK101" s="249"/>
    </row>
    <row r="102" s="234" customFormat="1" ht="18">
      <c r="AK102" s="249"/>
    </row>
    <row r="103" s="234" customFormat="1" ht="18">
      <c r="AK103" s="249"/>
    </row>
    <row r="104" s="234" customFormat="1" ht="18">
      <c r="AK104" s="249"/>
    </row>
    <row r="105" s="234" customFormat="1" ht="18">
      <c r="AK105" s="249"/>
    </row>
    <row r="106" s="234" customFormat="1" ht="18">
      <c r="AK106" s="249"/>
    </row>
    <row r="107" s="234" customFormat="1" ht="18">
      <c r="AK107" s="249"/>
    </row>
    <row r="108" s="234" customFormat="1" ht="18">
      <c r="AK108" s="249"/>
    </row>
    <row r="109" s="234" customFormat="1" ht="18">
      <c r="AK109" s="249"/>
    </row>
    <row r="110" s="234" customFormat="1" ht="18">
      <c r="AK110" s="249"/>
    </row>
    <row r="111" s="234" customFormat="1" ht="18">
      <c r="AK111" s="249"/>
    </row>
    <row r="112" s="234" customFormat="1" ht="18">
      <c r="AK112" s="249"/>
    </row>
    <row r="113" s="234" customFormat="1" ht="18">
      <c r="AK113" s="249"/>
    </row>
    <row r="114" s="234" customFormat="1" ht="18">
      <c r="AK114" s="249"/>
    </row>
    <row r="115" s="234" customFormat="1" ht="18">
      <c r="AK115" s="249"/>
    </row>
    <row r="116" s="234" customFormat="1" ht="18">
      <c r="AK116" s="249"/>
    </row>
    <row r="117" s="234" customFormat="1" ht="18">
      <c r="AK117" s="249"/>
    </row>
    <row r="118" s="234" customFormat="1" ht="18">
      <c r="AK118" s="249"/>
    </row>
    <row r="119" s="234" customFormat="1" ht="18">
      <c r="AK119" s="249"/>
    </row>
    <row r="120" s="234" customFormat="1" ht="18">
      <c r="AK120" s="249"/>
    </row>
    <row r="121" s="234" customFormat="1" ht="18">
      <c r="AK121" s="249"/>
    </row>
    <row r="122" s="234" customFormat="1" ht="18">
      <c r="AK122" s="249"/>
    </row>
    <row r="123" s="234" customFormat="1" ht="18">
      <c r="AK123" s="249"/>
    </row>
    <row r="124" s="234" customFormat="1" ht="18">
      <c r="AK124" s="249"/>
    </row>
    <row r="125" s="234" customFormat="1" ht="18">
      <c r="AK125" s="249"/>
    </row>
    <row r="126" s="234" customFormat="1" ht="18">
      <c r="AK126" s="249"/>
    </row>
    <row r="127" s="234" customFormat="1" ht="18">
      <c r="AK127" s="249"/>
    </row>
    <row r="128" s="234" customFormat="1" ht="18">
      <c r="AK128" s="249"/>
    </row>
    <row r="129" s="234" customFormat="1" ht="18">
      <c r="AK129" s="249"/>
    </row>
    <row r="130" s="234" customFormat="1" ht="18">
      <c r="AK130" s="249"/>
    </row>
    <row r="131" s="234" customFormat="1" ht="18">
      <c r="AK131" s="249"/>
    </row>
    <row r="132" s="234" customFormat="1" ht="18">
      <c r="AK132" s="249"/>
    </row>
    <row r="133" s="234" customFormat="1" ht="18">
      <c r="AK133" s="249"/>
    </row>
    <row r="134" s="234" customFormat="1" ht="18">
      <c r="AK134" s="249"/>
    </row>
    <row r="135" s="234" customFormat="1" ht="18">
      <c r="AK135" s="249"/>
    </row>
    <row r="136" s="234" customFormat="1" ht="18">
      <c r="AK136" s="249"/>
    </row>
    <row r="137" s="234" customFormat="1" ht="18">
      <c r="AK137" s="249"/>
    </row>
    <row r="138" s="234" customFormat="1" ht="18">
      <c r="AK138" s="249"/>
    </row>
    <row r="139" s="234" customFormat="1" ht="18">
      <c r="AK139" s="249"/>
    </row>
    <row r="140" s="234" customFormat="1" ht="18">
      <c r="AK140" s="249"/>
    </row>
    <row r="141" s="234" customFormat="1" ht="18">
      <c r="AK141" s="249"/>
    </row>
    <row r="142" s="234" customFormat="1" ht="18">
      <c r="AK142" s="249"/>
    </row>
    <row r="143" s="234" customFormat="1" ht="18">
      <c r="AK143" s="249"/>
    </row>
    <row r="144" s="234" customFormat="1" ht="18">
      <c r="AK144" s="249"/>
    </row>
    <row r="145" s="234" customFormat="1" ht="18">
      <c r="AK145" s="249"/>
    </row>
    <row r="146" s="234" customFormat="1" ht="18">
      <c r="AK146" s="249"/>
    </row>
    <row r="147" s="234" customFormat="1" ht="18">
      <c r="AK147" s="249"/>
    </row>
    <row r="148" s="234" customFormat="1" ht="18">
      <c r="AK148" s="249"/>
    </row>
    <row r="149" s="234" customFormat="1" ht="18">
      <c r="AK149" s="249"/>
    </row>
    <row r="150" s="234" customFormat="1" ht="18">
      <c r="AK150" s="249"/>
    </row>
    <row r="151" s="234" customFormat="1" ht="18">
      <c r="AK151" s="249"/>
    </row>
    <row r="152" s="234" customFormat="1" ht="18">
      <c r="AK152" s="249"/>
    </row>
    <row r="153" s="234" customFormat="1" ht="18">
      <c r="AK153" s="249"/>
    </row>
    <row r="154" s="234" customFormat="1" ht="18">
      <c r="AK154" s="249"/>
    </row>
    <row r="155" s="234" customFormat="1" ht="18">
      <c r="AK155" s="249"/>
    </row>
    <row r="156" s="234" customFormat="1" ht="18">
      <c r="AK156" s="249"/>
    </row>
    <row r="157" s="234" customFormat="1" ht="18">
      <c r="AK157" s="249"/>
    </row>
    <row r="158" s="234" customFormat="1" ht="18">
      <c r="AK158" s="249"/>
    </row>
    <row r="159" s="234" customFormat="1" ht="18">
      <c r="AK159" s="249"/>
    </row>
    <row r="160" s="234" customFormat="1" ht="18">
      <c r="AK160" s="249"/>
    </row>
    <row r="161" s="234" customFormat="1" ht="18">
      <c r="AK161" s="249"/>
    </row>
    <row r="162" s="234" customFormat="1" ht="18">
      <c r="AK162" s="249"/>
    </row>
    <row r="163" s="234" customFormat="1" ht="18">
      <c r="AK163" s="249"/>
    </row>
    <row r="164" s="234" customFormat="1" ht="18">
      <c r="AK164" s="249"/>
    </row>
    <row r="165" s="234" customFormat="1" ht="18">
      <c r="AK165" s="249"/>
    </row>
    <row r="166" s="234" customFormat="1" ht="18">
      <c r="AK166" s="249"/>
    </row>
    <row r="167" s="234" customFormat="1" ht="18">
      <c r="AK167" s="249"/>
    </row>
    <row r="168" s="234" customFormat="1" ht="18">
      <c r="AK168" s="249"/>
    </row>
    <row r="169" s="234" customFormat="1" ht="18">
      <c r="AK169" s="249"/>
    </row>
    <row r="170" s="234" customFormat="1" ht="18">
      <c r="AK170" s="249"/>
    </row>
    <row r="171" s="234" customFormat="1" ht="18">
      <c r="AK171" s="249"/>
    </row>
    <row r="172" s="234" customFormat="1" ht="18">
      <c r="AK172" s="249"/>
    </row>
    <row r="173" s="234" customFormat="1" ht="18">
      <c r="AK173" s="249"/>
    </row>
    <row r="174" s="234" customFormat="1" ht="18">
      <c r="AK174" s="249"/>
    </row>
    <row r="175" s="234" customFormat="1" ht="18">
      <c r="AK175" s="249"/>
    </row>
    <row r="176" s="234" customFormat="1" ht="18">
      <c r="AK176" s="249"/>
    </row>
    <row r="177" s="234" customFormat="1" ht="18">
      <c r="AK177" s="249"/>
    </row>
    <row r="178" s="234" customFormat="1" ht="18">
      <c r="AK178" s="249"/>
    </row>
    <row r="179" s="234" customFormat="1" ht="18">
      <c r="AK179" s="249"/>
    </row>
    <row r="180" s="234" customFormat="1" ht="18">
      <c r="AK180" s="249"/>
    </row>
    <row r="181" s="234" customFormat="1" ht="18">
      <c r="AK181" s="249"/>
    </row>
    <row r="182" s="234" customFormat="1" ht="18">
      <c r="AK182" s="249"/>
    </row>
    <row r="183" s="234" customFormat="1" ht="18">
      <c r="AK183" s="249"/>
    </row>
    <row r="184" s="234" customFormat="1" ht="18">
      <c r="AK184" s="249"/>
    </row>
    <row r="185" s="234" customFormat="1" ht="18">
      <c r="AK185" s="249"/>
    </row>
    <row r="186" s="234" customFormat="1" ht="18">
      <c r="AK186" s="249"/>
    </row>
    <row r="187" s="234" customFormat="1" ht="18">
      <c r="AK187" s="249"/>
    </row>
    <row r="188" s="234" customFormat="1" ht="18">
      <c r="AK188" s="249"/>
    </row>
    <row r="189" s="234" customFormat="1" ht="18">
      <c r="AK189" s="249"/>
    </row>
    <row r="190" s="234" customFormat="1" ht="18">
      <c r="AK190" s="249"/>
    </row>
    <row r="191" s="234" customFormat="1" ht="18">
      <c r="AK191" s="249"/>
    </row>
    <row r="192" s="234" customFormat="1" ht="18">
      <c r="AK192" s="249"/>
    </row>
    <row r="193" s="234" customFormat="1" ht="18">
      <c r="AK193" s="249"/>
    </row>
    <row r="194" s="234" customFormat="1" ht="18">
      <c r="AK194" s="249"/>
    </row>
    <row r="195" s="234" customFormat="1" ht="18">
      <c r="AK195" s="249"/>
    </row>
    <row r="196" s="234" customFormat="1" ht="18">
      <c r="AK196" s="249"/>
    </row>
    <row r="197" s="234" customFormat="1" ht="18">
      <c r="AK197" s="249"/>
    </row>
    <row r="198" s="234" customFormat="1" ht="18">
      <c r="AK198" s="249"/>
    </row>
    <row r="199" s="234" customFormat="1" ht="18">
      <c r="AK199" s="249"/>
    </row>
    <row r="200" s="234" customFormat="1" ht="18">
      <c r="AK200" s="249"/>
    </row>
    <row r="201" s="234" customFormat="1" ht="18">
      <c r="AK201" s="249"/>
    </row>
    <row r="202" s="234" customFormat="1" ht="18">
      <c r="AK202" s="249"/>
    </row>
    <row r="203" s="234" customFormat="1" ht="18">
      <c r="AK203" s="249"/>
    </row>
    <row r="204" s="234" customFormat="1" ht="18">
      <c r="AK204" s="249"/>
    </row>
    <row r="205" s="234" customFormat="1" ht="18">
      <c r="AK205" s="249"/>
    </row>
    <row r="206" s="234" customFormat="1" ht="18">
      <c r="AK206" s="249"/>
    </row>
    <row r="207" s="234" customFormat="1" ht="18">
      <c r="AK207" s="249"/>
    </row>
    <row r="208" s="234" customFormat="1" ht="18">
      <c r="AK208" s="249"/>
    </row>
    <row r="209" s="234" customFormat="1" ht="18">
      <c r="AK209" s="249"/>
    </row>
    <row r="210" s="234" customFormat="1" ht="18">
      <c r="AK210" s="249"/>
    </row>
    <row r="211" s="234" customFormat="1" ht="18">
      <c r="AK211" s="249"/>
    </row>
    <row r="212" s="234" customFormat="1" ht="18">
      <c r="AK212" s="249"/>
    </row>
    <row r="213" s="234" customFormat="1" ht="18">
      <c r="AK213" s="249"/>
    </row>
    <row r="214" s="234" customFormat="1" ht="18">
      <c r="AK214" s="249"/>
    </row>
    <row r="215" s="234" customFormat="1" ht="18">
      <c r="AK215" s="249"/>
    </row>
    <row r="216" s="234" customFormat="1" ht="18">
      <c r="AK216" s="249"/>
    </row>
    <row r="217" s="234" customFormat="1" ht="18">
      <c r="AK217" s="249"/>
    </row>
    <row r="218" s="234" customFormat="1" ht="18">
      <c r="AK218" s="249"/>
    </row>
    <row r="219" s="234" customFormat="1" ht="18">
      <c r="AK219" s="249"/>
    </row>
    <row r="220" s="234" customFormat="1" ht="18">
      <c r="AK220" s="249"/>
    </row>
    <row r="221" s="234" customFormat="1" ht="18">
      <c r="AK221" s="249"/>
    </row>
    <row r="222" s="234" customFormat="1" ht="18">
      <c r="AK222" s="249"/>
    </row>
    <row r="223" s="234" customFormat="1" ht="18">
      <c r="AK223" s="249"/>
    </row>
    <row r="224" s="234" customFormat="1" ht="18">
      <c r="AK224" s="249"/>
    </row>
    <row r="225" s="234" customFormat="1" ht="18">
      <c r="AK225" s="249"/>
    </row>
    <row r="226" s="234" customFormat="1" ht="18">
      <c r="AK226" s="249"/>
    </row>
    <row r="227" s="234" customFormat="1" ht="18">
      <c r="AK227" s="249"/>
    </row>
    <row r="228" s="234" customFormat="1" ht="18">
      <c r="AK228" s="249"/>
    </row>
    <row r="229" s="234" customFormat="1" ht="18">
      <c r="AK229" s="249"/>
    </row>
    <row r="230" s="234" customFormat="1" ht="18">
      <c r="AK230" s="249"/>
    </row>
    <row r="231" s="234" customFormat="1" ht="18">
      <c r="AK231" s="249"/>
    </row>
    <row r="232" s="234" customFormat="1" ht="18">
      <c r="AK232" s="249"/>
    </row>
    <row r="233" s="234" customFormat="1" ht="18">
      <c r="AK233" s="249"/>
    </row>
    <row r="234" s="234" customFormat="1" ht="18">
      <c r="AK234" s="249"/>
    </row>
    <row r="235" s="234" customFormat="1" ht="18">
      <c r="AK235" s="249"/>
    </row>
    <row r="236" s="234" customFormat="1" ht="18">
      <c r="AK236" s="249"/>
    </row>
    <row r="237" s="234" customFormat="1" ht="18">
      <c r="AK237" s="249"/>
    </row>
    <row r="238" s="234" customFormat="1" ht="18">
      <c r="AK238" s="249"/>
    </row>
    <row r="239" s="234" customFormat="1" ht="18">
      <c r="AK239" s="249"/>
    </row>
    <row r="240" s="234" customFormat="1" ht="18">
      <c r="AK240" s="249"/>
    </row>
    <row r="241" s="234" customFormat="1" ht="18">
      <c r="AK241" s="249"/>
    </row>
    <row r="242" s="234" customFormat="1" ht="18">
      <c r="AK242" s="249"/>
    </row>
    <row r="243" s="234" customFormat="1" ht="18">
      <c r="AK243" s="249"/>
    </row>
    <row r="244" s="234" customFormat="1" ht="18">
      <c r="AK244" s="249"/>
    </row>
    <row r="245" s="234" customFormat="1" ht="18">
      <c r="AK245" s="249"/>
    </row>
    <row r="246" s="234" customFormat="1" ht="18">
      <c r="AK246" s="249"/>
    </row>
    <row r="247" s="234" customFormat="1" ht="18">
      <c r="AK247" s="249"/>
    </row>
    <row r="248" s="234" customFormat="1" ht="18">
      <c r="AK248" s="249"/>
    </row>
    <row r="249" s="234" customFormat="1" ht="18">
      <c r="AK249" s="249"/>
    </row>
    <row r="250" s="234" customFormat="1" ht="18">
      <c r="AK250" s="249"/>
    </row>
    <row r="251" s="234" customFormat="1" ht="18">
      <c r="AK251" s="249"/>
    </row>
    <row r="252" s="234" customFormat="1" ht="18">
      <c r="AK252" s="249"/>
    </row>
    <row r="253" s="234" customFormat="1" ht="18">
      <c r="AK253" s="249"/>
    </row>
    <row r="254" s="234" customFormat="1" ht="18">
      <c r="AK254" s="249"/>
    </row>
    <row r="255" s="234" customFormat="1" ht="18">
      <c r="AK255" s="249"/>
    </row>
    <row r="256" s="234" customFormat="1" ht="18">
      <c r="AK256" s="249"/>
    </row>
    <row r="257" s="234" customFormat="1" ht="18">
      <c r="AK257" s="249"/>
    </row>
    <row r="258" s="234" customFormat="1" ht="18">
      <c r="AK258" s="249"/>
    </row>
    <row r="259" s="234" customFormat="1" ht="18">
      <c r="AK259" s="249"/>
    </row>
    <row r="260" s="234" customFormat="1" ht="18">
      <c r="AK260" s="249"/>
    </row>
    <row r="261" s="234" customFormat="1" ht="18">
      <c r="AK261" s="249"/>
    </row>
    <row r="262" s="234" customFormat="1" ht="18">
      <c r="AK262" s="249"/>
    </row>
    <row r="263" s="234" customFormat="1" ht="18">
      <c r="AK263" s="249"/>
    </row>
    <row r="264" s="234" customFormat="1" ht="18">
      <c r="AK264" s="249"/>
    </row>
    <row r="265" s="234" customFormat="1" ht="18">
      <c r="AK265" s="249"/>
    </row>
    <row r="266" s="234" customFormat="1" ht="18">
      <c r="AK266" s="249"/>
    </row>
    <row r="267" s="234" customFormat="1" ht="18">
      <c r="AK267" s="249"/>
    </row>
    <row r="268" s="234" customFormat="1" ht="18">
      <c r="AK268" s="249"/>
    </row>
    <row r="269" s="234" customFormat="1" ht="18">
      <c r="AK269" s="249"/>
    </row>
    <row r="270" s="234" customFormat="1" ht="18">
      <c r="AK270" s="249"/>
    </row>
    <row r="271" s="234" customFormat="1" ht="18">
      <c r="AK271" s="249"/>
    </row>
    <row r="272" s="234" customFormat="1" ht="18">
      <c r="AK272" s="249"/>
    </row>
    <row r="273" s="234" customFormat="1" ht="18">
      <c r="AK273" s="249"/>
    </row>
    <row r="274" s="234" customFormat="1" ht="18">
      <c r="AK274" s="249"/>
    </row>
  </sheetData>
  <mergeCells count="3">
    <mergeCell ref="A19:B19"/>
    <mergeCell ref="A20:B20"/>
    <mergeCell ref="A21:B21"/>
  </mergeCells>
  <printOptions headings="1" horizontalCentered="1" verticalCentered="1"/>
  <pageMargins left="0.43" right="0.46" top="0.51" bottom="0.5" header="0.5" footer="0.5"/>
  <pageSetup fitToHeight="2" fitToWidth="1" horizontalDpi="600" verticalDpi="600" orientation="landscape" scale="35" r:id="rId1"/>
  <headerFooter alignWithMargins="0">
    <oddFooter>&amp;C&amp;"Arial,Bold"&amp;16&amp;A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M49"/>
  <sheetViews>
    <sheetView zoomScale="50" zoomScaleNormal="50" workbookViewId="0" topLeftCell="A1">
      <pane xSplit="2" ySplit="5" topLeftCell="C6" activePane="bottomRight" state="frozen"/>
      <selection pane="topLeft" activeCell="A1" sqref="A1"/>
      <selection pane="topRight" activeCell="C1" sqref="C1"/>
      <selection pane="bottomLeft" activeCell="A6" sqref="A6"/>
      <selection pane="bottomRight" activeCell="C23" sqref="C23"/>
    </sheetView>
  </sheetViews>
  <sheetFormatPr defaultColWidth="9.140625" defaultRowHeight="12.75"/>
  <cols>
    <col min="1" max="1" width="8.421875" style="1" customWidth="1"/>
    <col min="2" max="2" width="14.8515625" style="1" customWidth="1"/>
    <col min="3" max="3" width="18.421875" style="1" bestFit="1" customWidth="1"/>
    <col min="4" max="4" width="16.421875" style="1" customWidth="1"/>
    <col min="5" max="5" width="18.421875" style="1" bestFit="1" customWidth="1"/>
    <col min="6" max="6" width="14.421875" style="1" customWidth="1"/>
    <col min="7" max="13" width="18.421875" style="1" bestFit="1" customWidth="1"/>
    <col min="14" max="15" width="15.7109375" style="1" bestFit="1" customWidth="1"/>
    <col min="16" max="16" width="15.28125" style="1" bestFit="1" customWidth="1"/>
    <col min="17" max="17" width="15.7109375" style="1" bestFit="1" customWidth="1"/>
    <col min="18" max="18" width="14.7109375" style="1" bestFit="1" customWidth="1"/>
    <col min="19" max="21" width="15.421875" style="1" bestFit="1" customWidth="1"/>
    <col min="22" max="22" width="15.8515625" style="1" bestFit="1" customWidth="1"/>
    <col min="23" max="23" width="15.7109375" style="1" customWidth="1"/>
    <col min="24" max="24" width="15.8515625" style="1" bestFit="1" customWidth="1"/>
    <col min="25" max="25" width="13.8515625" style="1" bestFit="1" customWidth="1"/>
    <col min="26" max="27" width="15.421875" style="1" bestFit="1" customWidth="1"/>
    <col min="28" max="29" width="15.8515625" style="1" bestFit="1" customWidth="1"/>
    <col min="30" max="30" width="13.8515625" style="1" bestFit="1" customWidth="1"/>
    <col min="31" max="32" width="15.28125" style="1" bestFit="1" customWidth="1"/>
    <col min="33" max="36" width="15.7109375" style="1" bestFit="1" customWidth="1"/>
    <col min="37" max="37" width="17.421875" style="263" bestFit="1" customWidth="1"/>
    <col min="38" max="38" width="9.140625" style="1" customWidth="1"/>
    <col min="39" max="39" width="11.421875" style="1" bestFit="1" customWidth="1"/>
    <col min="40" max="16384" width="9.140625" style="1" customWidth="1"/>
  </cols>
  <sheetData>
    <row r="1" spans="1:38" s="65" customFormat="1" ht="26.25" customHeight="1" thickBot="1" thickTop="1">
      <c r="A1" s="345" t="s">
        <v>139</v>
      </c>
      <c r="B1" s="345"/>
      <c r="C1" s="345"/>
      <c r="D1" s="346"/>
      <c r="E1" s="218">
        <v>100</v>
      </c>
      <c r="F1" s="34" t="s">
        <v>145</v>
      </c>
      <c r="G1" s="34"/>
      <c r="H1" s="34"/>
      <c r="I1" s="218">
        <v>50</v>
      </c>
      <c r="J1" s="34" t="s">
        <v>146</v>
      </c>
      <c r="K1" s="34"/>
      <c r="L1" s="34"/>
      <c r="M1" s="34"/>
      <c r="N1" s="34"/>
      <c r="O1" s="34"/>
      <c r="P1" s="34"/>
      <c r="Q1" s="34"/>
      <c r="R1" s="34"/>
      <c r="S1" s="34"/>
      <c r="T1" s="34"/>
      <c r="U1" s="34"/>
      <c r="V1" s="34"/>
      <c r="W1" s="34"/>
      <c r="X1" s="34"/>
      <c r="Y1" s="34"/>
      <c r="Z1" s="34"/>
      <c r="AA1" s="34"/>
      <c r="AB1" s="34"/>
      <c r="AC1" s="34"/>
      <c r="AD1" s="34"/>
      <c r="AE1" s="34"/>
      <c r="AF1" s="34"/>
      <c r="AG1" s="34"/>
      <c r="AH1" s="34"/>
      <c r="AI1" s="34"/>
      <c r="AJ1" s="34"/>
      <c r="AK1" s="260"/>
      <c r="AL1" s="34"/>
    </row>
    <row r="2" spans="1:38" s="65" customFormat="1" ht="30" customHeight="1" thickTop="1">
      <c r="A2" s="34" t="s">
        <v>123</v>
      </c>
      <c r="B2" s="34"/>
      <c r="C2" s="34"/>
      <c r="D2" s="34"/>
      <c r="E2" s="219"/>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260"/>
      <c r="AL2" s="34"/>
    </row>
    <row r="3" spans="1:38" s="65" customFormat="1" ht="31.5" customHeight="1">
      <c r="A3" s="34" t="s">
        <v>123</v>
      </c>
      <c r="B3" s="34"/>
      <c r="C3" s="34"/>
      <c r="D3" s="34"/>
      <c r="E3" s="72"/>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260"/>
      <c r="AL3" s="34"/>
    </row>
    <row r="4" spans="1:38" s="65" customFormat="1" ht="15" customHeight="1" thickBo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260"/>
      <c r="AL4" s="34"/>
    </row>
    <row r="5" spans="1:38" s="129" customFormat="1" ht="120.75" thickBot="1" thickTop="1">
      <c r="A5" s="291" t="s">
        <v>130</v>
      </c>
      <c r="B5" s="292" t="s">
        <v>129</v>
      </c>
      <c r="C5" s="292" t="s">
        <v>0</v>
      </c>
      <c r="D5" s="292" t="s">
        <v>25</v>
      </c>
      <c r="E5" s="292" t="s">
        <v>17</v>
      </c>
      <c r="F5" s="292" t="s">
        <v>5</v>
      </c>
      <c r="G5" s="292" t="s">
        <v>8</v>
      </c>
      <c r="H5" s="292" t="s">
        <v>1</v>
      </c>
      <c r="I5" s="292" t="s">
        <v>6</v>
      </c>
      <c r="J5" s="292" t="s">
        <v>7</v>
      </c>
      <c r="K5" s="292" t="s">
        <v>11</v>
      </c>
      <c r="L5" s="292" t="s">
        <v>15</v>
      </c>
      <c r="M5" s="292" t="s">
        <v>9</v>
      </c>
      <c r="N5" s="293" t="s">
        <v>10</v>
      </c>
      <c r="O5" s="293" t="s">
        <v>27</v>
      </c>
      <c r="P5" s="292" t="s">
        <v>39</v>
      </c>
      <c r="Q5" s="292" t="s">
        <v>26</v>
      </c>
      <c r="R5" s="292" t="s">
        <v>14</v>
      </c>
      <c r="S5" s="292" t="s">
        <v>13</v>
      </c>
      <c r="T5" s="292" t="s">
        <v>12</v>
      </c>
      <c r="U5" s="292" t="s">
        <v>16</v>
      </c>
      <c r="V5" s="292" t="s">
        <v>125</v>
      </c>
      <c r="W5" s="292" t="s">
        <v>30</v>
      </c>
      <c r="X5" s="292" t="s">
        <v>31</v>
      </c>
      <c r="Y5" s="292" t="s">
        <v>32</v>
      </c>
      <c r="Z5" s="292" t="s">
        <v>28</v>
      </c>
      <c r="AA5" s="292" t="s">
        <v>29</v>
      </c>
      <c r="AB5" s="292" t="s">
        <v>33</v>
      </c>
      <c r="AC5" s="293" t="s">
        <v>4</v>
      </c>
      <c r="AD5" s="292" t="s">
        <v>3</v>
      </c>
      <c r="AE5" s="292" t="s">
        <v>40</v>
      </c>
      <c r="AF5" s="292" t="s">
        <v>2</v>
      </c>
      <c r="AG5" s="292" t="s">
        <v>35</v>
      </c>
      <c r="AH5" s="294" t="s">
        <v>36</v>
      </c>
      <c r="AI5" s="292" t="s">
        <v>37</v>
      </c>
      <c r="AJ5" s="292" t="s">
        <v>38</v>
      </c>
      <c r="AK5" s="295" t="s">
        <v>24</v>
      </c>
      <c r="AL5" s="221"/>
    </row>
    <row r="6" spans="1:38" s="2" customFormat="1" ht="19.5" customHeight="1" thickTop="1">
      <c r="A6" s="290">
        <v>19</v>
      </c>
      <c r="B6" s="104">
        <v>37751</v>
      </c>
      <c r="C6" s="117">
        <f>+CSAfullshare!C9*$E$1+CSAhalfshare!C4*$I$1</f>
        <v>150</v>
      </c>
      <c r="D6" s="118">
        <f>+CSAfullshare!D9*$E$1+CSAhalfshare!D4*$I$1</f>
        <v>100</v>
      </c>
      <c r="E6" s="118">
        <f>+CSAfullshare!E9*$E$1+CSAhalfshare!E4*$I$1</f>
        <v>150</v>
      </c>
      <c r="F6" s="118">
        <f>+CSAfullshare!F9*$E$1+CSAhalfshare!F4*$I$1</f>
        <v>100</v>
      </c>
      <c r="G6" s="118">
        <f>+CSAfullshare!G9*$E$1+CSAhalfshare!G4*$I$1</f>
        <v>150</v>
      </c>
      <c r="H6" s="118">
        <f>+CSAfullshare!H9*$E$1+CSAhalfshare!H4*$I$1</f>
        <v>150</v>
      </c>
      <c r="I6" s="118">
        <f>+CSAfullshare!I9*$E$1+CSAhalfshare!I4*$I$1</f>
        <v>150</v>
      </c>
      <c r="J6" s="118">
        <f>+CSAfullshare!J9*$E$1+CSAhalfshare!J4*$I$1</f>
        <v>100</v>
      </c>
      <c r="K6" s="118">
        <f>+CSAfullshare!K9*$E$1+CSAhalfshare!K4*$I$1</f>
        <v>100</v>
      </c>
      <c r="L6" s="118">
        <f>+CSAfullshare!L9*$E$1+CSAhalfshare!L4*$I$1</f>
        <v>100</v>
      </c>
      <c r="M6" s="118">
        <f>+CSAfullshare!M9*$E$1+CSAhalfshare!M4*$I$1</f>
        <v>150</v>
      </c>
      <c r="N6" s="118">
        <f>+CSAfullshare!N9*$E$1+CSAhalfshare!N4*$I$1</f>
        <v>150</v>
      </c>
      <c r="O6" s="118">
        <f>+CSAfullshare!O9*$E$1+CSAhalfshare!O4*$I$1</f>
        <v>100</v>
      </c>
      <c r="P6" s="118">
        <f>+CSAfullshare!P9*$E$1+CSAhalfshare!P4*$I$1</f>
        <v>150</v>
      </c>
      <c r="Q6" s="118">
        <f>+CSAfullshare!Q9*$E$1+CSAhalfshare!Q4*$I$1</f>
        <v>150</v>
      </c>
      <c r="R6" s="118">
        <f>+CSAfullshare!R9*$E$1+CSAhalfshare!R4*$I$1</f>
        <v>100</v>
      </c>
      <c r="S6" s="80">
        <v>0</v>
      </c>
      <c r="T6" s="80">
        <v>0</v>
      </c>
      <c r="U6" s="80">
        <v>0</v>
      </c>
      <c r="V6" s="80">
        <v>0</v>
      </c>
      <c r="W6" s="80"/>
      <c r="X6" s="80">
        <v>0</v>
      </c>
      <c r="Y6" s="80">
        <v>0</v>
      </c>
      <c r="Z6" s="80">
        <v>0</v>
      </c>
      <c r="AA6" s="80">
        <v>0</v>
      </c>
      <c r="AB6" s="80">
        <v>0</v>
      </c>
      <c r="AC6" s="80">
        <v>0</v>
      </c>
      <c r="AD6" s="80">
        <v>0</v>
      </c>
      <c r="AE6" s="80">
        <v>0</v>
      </c>
      <c r="AF6" s="80">
        <v>0</v>
      </c>
      <c r="AG6" s="80">
        <v>0</v>
      </c>
      <c r="AH6" s="80">
        <v>0</v>
      </c>
      <c r="AI6" s="80">
        <v>0</v>
      </c>
      <c r="AJ6" s="119">
        <v>0</v>
      </c>
      <c r="AK6" s="256">
        <f aca="true" t="shared" si="0" ref="AK6:AK20">C6*C$22+D6*D$22+E6*E$22+F6*F$22+G6*G$22+H6*H$22+I6*I$22+J6*J$22+K6*K$22+L6*L$22+M6*M$22+N6*N$22+O6*O$22+P6*P$22+Q6*Q$22+R6*R$22+S6*S$22+T6*T$22+U6*U$22+V6*V$22+W6*W$22+X6*X$22+Z6*Z$22+AA6*AA$22+Y6*Y$22+AB6*AB$22+AC6*AC$22+AD6*AD$22+AE6*AE$22+AF6*AF$22+AG6*AG$22+AH6*AH$22+AI6*AI$22+AJ6*AJ$22</f>
        <v>2900</v>
      </c>
      <c r="AL6" s="222"/>
    </row>
    <row r="7" spans="1:38" s="2" customFormat="1" ht="19.5" customHeight="1">
      <c r="A7" s="20">
        <v>20</v>
      </c>
      <c r="B7" s="21">
        <v>37758</v>
      </c>
      <c r="C7" s="120">
        <f>+CSAfullshare!C10*$E$1+CSAhalfshare!C5*$I$1</f>
        <v>100</v>
      </c>
      <c r="D7" s="121">
        <f>+CSAfullshare!D10*$E$1+CSAhalfshare!D5*$I$1</f>
        <v>150</v>
      </c>
      <c r="E7" s="121">
        <f>+CSAfullshare!E10*$E$1+CSAhalfshare!E5*$I$1</f>
        <v>100</v>
      </c>
      <c r="F7" s="121">
        <f>+CSAfullshare!F10*$E$1+CSAhalfshare!F5*$I$1</f>
        <v>150</v>
      </c>
      <c r="G7" s="121">
        <f>+CSAfullshare!G10*$E$1+CSAhalfshare!G5*$I$1</f>
        <v>150</v>
      </c>
      <c r="H7" s="121">
        <f>+CSAfullshare!H10*$E$1+CSAhalfshare!H5*$I$1</f>
        <v>100</v>
      </c>
      <c r="I7" s="121">
        <f>+CSAfullshare!I10*$E$1+CSAhalfshare!I5*$I$1</f>
        <v>100</v>
      </c>
      <c r="J7" s="121">
        <f>+CSAfullshare!J10*$E$1+CSAhalfshare!J5*$I$1</f>
        <v>150</v>
      </c>
      <c r="K7" s="121">
        <f>+CSAfullshare!K10*$E$1+CSAhalfshare!K5*$I$1</f>
        <v>150</v>
      </c>
      <c r="L7" s="121">
        <f>+CSAfullshare!L10*$E$1+CSAhalfshare!L5*$I$1</f>
        <v>100</v>
      </c>
      <c r="M7" s="121">
        <f>+CSAfullshare!M10*$E$1+CSAhalfshare!M5*$I$1</f>
        <v>150</v>
      </c>
      <c r="N7" s="121">
        <f>+CSAfullshare!N10*$E$1+CSAhalfshare!N5*$I$1</f>
        <v>100</v>
      </c>
      <c r="O7" s="121">
        <f>+CSAfullshare!O10*$E$1+CSAhalfshare!O5*$I$1</f>
        <v>150</v>
      </c>
      <c r="P7" s="121">
        <f>+CSAfullshare!P10*$E$1+CSAhalfshare!P5*$I$1</f>
        <v>100</v>
      </c>
      <c r="Q7" s="121">
        <f>+CSAfullshare!Q10*$E$1+CSAhalfshare!Q5*$I$1</f>
        <v>150</v>
      </c>
      <c r="R7" s="121">
        <f>+CSAfullshare!R10*$E$1+CSAhalfshare!R5*$I$1</f>
        <v>150</v>
      </c>
      <c r="S7" s="121">
        <f>+CSAfullshare!S10*$E$1+CSAhalfshare!S5*$I$1</f>
        <v>150</v>
      </c>
      <c r="T7" s="83">
        <v>0</v>
      </c>
      <c r="U7" s="83">
        <v>0</v>
      </c>
      <c r="V7" s="83">
        <v>0</v>
      </c>
      <c r="W7" s="83"/>
      <c r="X7" s="83">
        <v>0</v>
      </c>
      <c r="Y7" s="83">
        <v>0</v>
      </c>
      <c r="Z7" s="83">
        <v>0</v>
      </c>
      <c r="AA7" s="83">
        <v>0</v>
      </c>
      <c r="AB7" s="83">
        <v>0</v>
      </c>
      <c r="AC7" s="83">
        <v>0</v>
      </c>
      <c r="AD7" s="83">
        <v>0</v>
      </c>
      <c r="AE7" s="83">
        <v>0</v>
      </c>
      <c r="AF7" s="83">
        <v>0</v>
      </c>
      <c r="AG7" s="83">
        <v>0</v>
      </c>
      <c r="AH7" s="83">
        <v>0</v>
      </c>
      <c r="AI7" s="83">
        <v>0</v>
      </c>
      <c r="AJ7" s="122">
        <v>0</v>
      </c>
      <c r="AK7" s="257">
        <f t="shared" si="0"/>
        <v>3025</v>
      </c>
      <c r="AL7" s="222"/>
    </row>
    <row r="8" spans="1:38" s="2" customFormat="1" ht="19.5" customHeight="1">
      <c r="A8" s="20">
        <v>21</v>
      </c>
      <c r="B8" s="21">
        <v>37765</v>
      </c>
      <c r="C8" s="120">
        <f>+CSAfullshare!C11*$E$1+CSAhalfshare!C6*$I$1</f>
        <v>150</v>
      </c>
      <c r="D8" s="121">
        <f>+CSAfullshare!D11*$E$1+CSAhalfshare!D6*$I$1</f>
        <v>100</v>
      </c>
      <c r="E8" s="121">
        <f>+CSAfullshare!E11*$E$1+CSAhalfshare!E6*$I$1</f>
        <v>150</v>
      </c>
      <c r="F8" s="121">
        <f>+CSAfullshare!F11*$E$1+CSAhalfshare!F6*$I$1</f>
        <v>100</v>
      </c>
      <c r="G8" s="121">
        <f>+CSAfullshare!G11*$E$1+CSAhalfshare!G6*$I$1</f>
        <v>150</v>
      </c>
      <c r="H8" s="121">
        <f>+CSAfullshare!H11*$E$1+CSAhalfshare!H6*$I$1</f>
        <v>150</v>
      </c>
      <c r="I8" s="121">
        <f>+CSAfullshare!I11*$E$1+CSAhalfshare!I6*$I$1</f>
        <v>150</v>
      </c>
      <c r="J8" s="121">
        <f>+CSAfullshare!J11*$E$1+CSAhalfshare!J6*$I$1</f>
        <v>100</v>
      </c>
      <c r="K8" s="121">
        <f>+CSAfullshare!K11*$E$1+CSAhalfshare!K6*$I$1</f>
        <v>100</v>
      </c>
      <c r="L8" s="121">
        <f>+CSAfullshare!L11*$E$1+CSAhalfshare!L6*$I$1</f>
        <v>100</v>
      </c>
      <c r="M8" s="121">
        <f>+CSAfullshare!M11*$E$1+CSAhalfshare!M6*$I$1</f>
        <v>150</v>
      </c>
      <c r="N8" s="121">
        <f>+CSAfullshare!N11*$E$1+CSAhalfshare!N6*$I$1</f>
        <v>150</v>
      </c>
      <c r="O8" s="121">
        <f>+CSAfullshare!O11*$E$1+CSAhalfshare!O6*$I$1</f>
        <v>100</v>
      </c>
      <c r="P8" s="121">
        <f>+CSAfullshare!P11*$E$1+CSAhalfshare!P6*$I$1</f>
        <v>150</v>
      </c>
      <c r="Q8" s="121">
        <f>+CSAfullshare!Q11*$E$1+CSAhalfshare!Q6*$I$1</f>
        <v>150</v>
      </c>
      <c r="R8" s="121">
        <f>+CSAfullshare!R11*$E$1+CSAhalfshare!R6*$I$1</f>
        <v>100</v>
      </c>
      <c r="S8" s="121">
        <f>+CSAfullshare!S11*$E$1+CSAhalfshare!S6*$I$1</f>
        <v>100</v>
      </c>
      <c r="T8" s="121">
        <f>+CSAfullshare!T11*$E$1+CSAhalfshare!T6*$I$1</f>
        <v>150</v>
      </c>
      <c r="U8" s="121">
        <f>+CSAfullshare!U11*$E$1+CSAhalfshare!U6*$I$1</f>
        <v>100</v>
      </c>
      <c r="V8" s="83">
        <v>0</v>
      </c>
      <c r="W8" s="83"/>
      <c r="X8" s="83">
        <v>0</v>
      </c>
      <c r="Y8" s="83">
        <v>0</v>
      </c>
      <c r="Z8" s="83">
        <v>0</v>
      </c>
      <c r="AA8" s="83">
        <v>0</v>
      </c>
      <c r="AB8" s="83">
        <v>0</v>
      </c>
      <c r="AC8" s="83">
        <v>0</v>
      </c>
      <c r="AD8" s="83">
        <v>0</v>
      </c>
      <c r="AE8" s="83">
        <v>0</v>
      </c>
      <c r="AF8" s="83">
        <v>0</v>
      </c>
      <c r="AG8" s="83">
        <v>0</v>
      </c>
      <c r="AH8" s="83">
        <v>0</v>
      </c>
      <c r="AI8" s="83">
        <v>0</v>
      </c>
      <c r="AJ8" s="122">
        <v>0</v>
      </c>
      <c r="AK8" s="257">
        <f t="shared" si="0"/>
        <v>3350</v>
      </c>
      <c r="AL8" s="222"/>
    </row>
    <row r="9" spans="1:38" s="2" customFormat="1" ht="19.5" customHeight="1">
      <c r="A9" s="20">
        <v>22</v>
      </c>
      <c r="B9" s="21">
        <v>37772</v>
      </c>
      <c r="C9" s="120">
        <f>+CSAfullshare!C12*$E$1+CSAhalfshare!C7*$I$1</f>
        <v>100</v>
      </c>
      <c r="D9" s="121">
        <f>+CSAfullshare!D12*$E$1+CSAhalfshare!D7*$I$1</f>
        <v>150</v>
      </c>
      <c r="E9" s="121">
        <f>+CSAfullshare!E12*$E$1+CSAhalfshare!E7*$I$1</f>
        <v>100</v>
      </c>
      <c r="F9" s="121">
        <f>+CSAfullshare!F12*$E$1+CSAhalfshare!F7*$I$1</f>
        <v>150</v>
      </c>
      <c r="G9" s="121">
        <f>+CSAfullshare!G12*$E$1+CSAhalfshare!G7*$I$1</f>
        <v>150</v>
      </c>
      <c r="H9" s="121">
        <f>+CSAfullshare!H12*$E$1+CSAhalfshare!H7*$I$1</f>
        <v>100</v>
      </c>
      <c r="I9" s="121">
        <f>+CSAfullshare!I12*$E$1+CSAhalfshare!I7*$I$1</f>
        <v>100</v>
      </c>
      <c r="J9" s="121">
        <f>+CSAfullshare!J12*$E$1+CSAhalfshare!J7*$I$1</f>
        <v>150</v>
      </c>
      <c r="K9" s="121">
        <f>+CSAfullshare!K12*$E$1+CSAhalfshare!K7*$I$1</f>
        <v>150</v>
      </c>
      <c r="L9" s="121">
        <f>+CSAfullshare!L12*$E$1+CSAhalfshare!L7*$I$1</f>
        <v>100</v>
      </c>
      <c r="M9" s="121">
        <f>+CSAfullshare!M12*$E$1+CSAhalfshare!M7*$I$1</f>
        <v>150</v>
      </c>
      <c r="N9" s="121">
        <f>+CSAfullshare!N12*$E$1+CSAhalfshare!N7*$I$1</f>
        <v>100</v>
      </c>
      <c r="O9" s="121">
        <f>+CSAfullshare!O12*$E$1+CSAhalfshare!O7*$I$1</f>
        <v>150</v>
      </c>
      <c r="P9" s="121">
        <f>+CSAfullshare!P12*$E$1+CSAhalfshare!P7*$I$1</f>
        <v>100</v>
      </c>
      <c r="Q9" s="121">
        <f>+CSAfullshare!Q12*$E$1+CSAhalfshare!Q7*$I$1</f>
        <v>150</v>
      </c>
      <c r="R9" s="121">
        <f>+CSAfullshare!R12*$E$1+CSAhalfshare!R7*$I$1</f>
        <v>150</v>
      </c>
      <c r="S9" s="121">
        <f>+CSAfullshare!S12*$E$1+CSAhalfshare!S7*$I$1</f>
        <v>150</v>
      </c>
      <c r="T9" s="121">
        <f>+CSAfullshare!T12*$E$1+CSAhalfshare!T7*$I$1</f>
        <v>100</v>
      </c>
      <c r="U9" s="121">
        <f>+CSAfullshare!U12*$E$1+CSAhalfshare!U7*$I$1</f>
        <v>150</v>
      </c>
      <c r="V9" s="83">
        <v>0</v>
      </c>
      <c r="W9" s="83"/>
      <c r="X9" s="83">
        <v>0</v>
      </c>
      <c r="Y9" s="83">
        <v>0</v>
      </c>
      <c r="Z9" s="83">
        <v>0</v>
      </c>
      <c r="AA9" s="83">
        <v>0</v>
      </c>
      <c r="AB9" s="83">
        <v>0</v>
      </c>
      <c r="AC9" s="83">
        <v>0</v>
      </c>
      <c r="AD9" s="83">
        <v>0</v>
      </c>
      <c r="AE9" s="83">
        <v>0</v>
      </c>
      <c r="AF9" s="83">
        <v>0</v>
      </c>
      <c r="AG9" s="83">
        <v>0</v>
      </c>
      <c r="AH9" s="83">
        <v>0</v>
      </c>
      <c r="AI9" s="83">
        <v>0</v>
      </c>
      <c r="AJ9" s="122">
        <v>0</v>
      </c>
      <c r="AK9" s="257">
        <f t="shared" si="0"/>
        <v>3350</v>
      </c>
      <c r="AL9" s="222"/>
    </row>
    <row r="10" spans="1:38" s="2" customFormat="1" ht="19.5" customHeight="1">
      <c r="A10" s="20">
        <v>23</v>
      </c>
      <c r="B10" s="21">
        <v>37779</v>
      </c>
      <c r="C10" s="120">
        <f>+CSAfullshare!C13*$E$1+CSAhalfshare!C8*$I$1</f>
        <v>150</v>
      </c>
      <c r="D10" s="121">
        <f>+CSAfullshare!D13*$E$1+CSAhalfshare!D8*$I$1</f>
        <v>100</v>
      </c>
      <c r="E10" s="121">
        <f>+CSAfullshare!E13*$E$1+CSAhalfshare!E8*$I$1</f>
        <v>150</v>
      </c>
      <c r="F10" s="121">
        <f>+CSAfullshare!F13*$E$1+CSAhalfshare!F8*$I$1</f>
        <v>100</v>
      </c>
      <c r="G10" s="121">
        <f>+CSAfullshare!G13*$E$1+CSAhalfshare!G8*$I$1</f>
        <v>150</v>
      </c>
      <c r="H10" s="121">
        <f>+CSAfullshare!H13*$E$1+CSAhalfshare!H8*$I$1</f>
        <v>150</v>
      </c>
      <c r="I10" s="121">
        <f>+CSAfullshare!I13*$E$1+CSAhalfshare!I8*$I$1</f>
        <v>150</v>
      </c>
      <c r="J10" s="121">
        <f>+CSAfullshare!J13*$E$1+CSAhalfshare!J8*$I$1</f>
        <v>100</v>
      </c>
      <c r="K10" s="121">
        <f>+CSAfullshare!K13*$E$1+CSAhalfshare!K8*$I$1</f>
        <v>100</v>
      </c>
      <c r="L10" s="121">
        <f>+CSAfullshare!L13*$E$1+CSAhalfshare!L8*$I$1</f>
        <v>100</v>
      </c>
      <c r="M10" s="121">
        <f>+CSAfullshare!M13*$E$1+CSAhalfshare!M8*$I$1</f>
        <v>150</v>
      </c>
      <c r="N10" s="121">
        <f>+CSAfullshare!N13*$E$1+CSAhalfshare!N8*$I$1</f>
        <v>150</v>
      </c>
      <c r="O10" s="121">
        <f>+CSAfullshare!O13*$E$1+CSAhalfshare!O8*$I$1</f>
        <v>100</v>
      </c>
      <c r="P10" s="121">
        <f>+CSAfullshare!P13*$E$1+CSAhalfshare!P8*$I$1</f>
        <v>150</v>
      </c>
      <c r="Q10" s="121">
        <f>+CSAfullshare!Q13*$E$1+CSAhalfshare!Q8*$I$1</f>
        <v>150</v>
      </c>
      <c r="R10" s="121">
        <f>+CSAfullshare!R13*$E$1+CSAhalfshare!R8*$I$1</f>
        <v>100</v>
      </c>
      <c r="S10" s="121">
        <f>+CSAfullshare!S13*$E$1+CSAhalfshare!S8*$I$1</f>
        <v>100</v>
      </c>
      <c r="T10" s="121">
        <f>+CSAfullshare!T13*$E$1+CSAhalfshare!T8*$I$1</f>
        <v>150</v>
      </c>
      <c r="U10" s="121">
        <f>+CSAfullshare!U13*$E$1+CSAhalfshare!U8*$I$1</f>
        <v>100</v>
      </c>
      <c r="V10" s="83">
        <v>0</v>
      </c>
      <c r="W10" s="83"/>
      <c r="X10" s="83">
        <v>0</v>
      </c>
      <c r="Y10" s="83">
        <v>0</v>
      </c>
      <c r="Z10" s="83">
        <v>0</v>
      </c>
      <c r="AA10" s="83">
        <v>0</v>
      </c>
      <c r="AB10" s="83">
        <v>0</v>
      </c>
      <c r="AC10" s="83">
        <v>0</v>
      </c>
      <c r="AD10" s="83">
        <v>0</v>
      </c>
      <c r="AE10" s="83">
        <v>0</v>
      </c>
      <c r="AF10" s="83">
        <v>0</v>
      </c>
      <c r="AG10" s="83">
        <v>0</v>
      </c>
      <c r="AH10" s="83">
        <v>0</v>
      </c>
      <c r="AI10" s="83">
        <v>0</v>
      </c>
      <c r="AJ10" s="122">
        <v>0</v>
      </c>
      <c r="AK10" s="257">
        <f t="shared" si="0"/>
        <v>3350</v>
      </c>
      <c r="AL10" s="222"/>
    </row>
    <row r="11" spans="1:38" s="2" customFormat="1" ht="19.5" customHeight="1">
      <c r="A11" s="20">
        <v>24</v>
      </c>
      <c r="B11" s="21">
        <v>37786</v>
      </c>
      <c r="C11" s="120">
        <f>+CSAfullshare!C14*$E$1+CSAhalfshare!C9*$I$1</f>
        <v>100</v>
      </c>
      <c r="D11" s="121">
        <f>+CSAfullshare!D14*$E$1+CSAhalfshare!D9*$I$1</f>
        <v>150</v>
      </c>
      <c r="E11" s="121">
        <f>+CSAfullshare!E14*$E$1+CSAhalfshare!E9*$I$1</f>
        <v>100</v>
      </c>
      <c r="F11" s="121">
        <f>+CSAfullshare!F14*$E$1+CSAhalfshare!F9*$I$1</f>
        <v>150</v>
      </c>
      <c r="G11" s="121">
        <f>+CSAfullshare!G14*$E$1+CSAhalfshare!G9*$I$1</f>
        <v>150</v>
      </c>
      <c r="H11" s="121">
        <f>+CSAfullshare!H14*$E$1+CSAhalfshare!H9*$I$1</f>
        <v>100</v>
      </c>
      <c r="I11" s="121">
        <f>+CSAfullshare!I14*$E$1+CSAhalfshare!I9*$I$1</f>
        <v>100</v>
      </c>
      <c r="J11" s="121">
        <f>+CSAfullshare!J14*$E$1+CSAhalfshare!J9*$I$1</f>
        <v>150</v>
      </c>
      <c r="K11" s="121">
        <f>+CSAfullshare!K14*$E$1+CSAhalfshare!K9*$I$1</f>
        <v>150</v>
      </c>
      <c r="L11" s="121">
        <f>+CSAfullshare!L14*$E$1+CSAhalfshare!L9*$I$1</f>
        <v>100</v>
      </c>
      <c r="M11" s="121">
        <f>+CSAfullshare!M14*$E$1+CSAhalfshare!M9*$I$1</f>
        <v>150</v>
      </c>
      <c r="N11" s="121">
        <f>+CSAfullshare!N14*$E$1+CSAhalfshare!N9*$I$1</f>
        <v>100</v>
      </c>
      <c r="O11" s="121">
        <f>+CSAfullshare!O14*$E$1+CSAhalfshare!O9*$I$1</f>
        <v>150</v>
      </c>
      <c r="P11" s="121">
        <f>+CSAfullshare!P14*$E$1+CSAhalfshare!P9*$I$1</f>
        <v>100</v>
      </c>
      <c r="Q11" s="83">
        <v>0</v>
      </c>
      <c r="R11" s="83">
        <v>0</v>
      </c>
      <c r="S11" s="121">
        <f>+CSAfullshare!S14*$E$1+CSAhalfshare!S9*$I$1</f>
        <v>150</v>
      </c>
      <c r="T11" s="121">
        <f>+CSAfullshare!T14*$E$1+CSAhalfshare!T9*$I$1</f>
        <v>100</v>
      </c>
      <c r="U11" s="121">
        <f>+CSAfullshare!U14*$E$1+CSAhalfshare!U9*$I$1</f>
        <v>150</v>
      </c>
      <c r="V11" s="121">
        <f>+CSAfullshare!V14*$E$1+CSAhalfshare!V9*$I$1</f>
        <v>150</v>
      </c>
      <c r="W11" s="121">
        <f>+CSAfullshare!W14*$E$1+CSAhalfshare!W9*$I$1</f>
        <v>150</v>
      </c>
      <c r="X11" s="121">
        <f>+CSAfullshare!X14*$E$1+CSAhalfshare!X9*$I$1</f>
        <v>100</v>
      </c>
      <c r="Y11" s="83">
        <v>0</v>
      </c>
      <c r="Z11" s="83">
        <v>0</v>
      </c>
      <c r="AA11" s="83">
        <v>0</v>
      </c>
      <c r="AB11" s="83">
        <v>0</v>
      </c>
      <c r="AC11" s="83">
        <v>0</v>
      </c>
      <c r="AD11" s="83">
        <v>0</v>
      </c>
      <c r="AE11" s="83">
        <v>0</v>
      </c>
      <c r="AF11" s="83">
        <v>0</v>
      </c>
      <c r="AG11" s="83">
        <v>0</v>
      </c>
      <c r="AH11" s="83">
        <v>0</v>
      </c>
      <c r="AI11" s="83">
        <v>0</v>
      </c>
      <c r="AJ11" s="122">
        <v>0</v>
      </c>
      <c r="AK11" s="257">
        <f t="shared" si="0"/>
        <v>3450</v>
      </c>
      <c r="AL11" s="222"/>
    </row>
    <row r="12" spans="1:38" s="2" customFormat="1" ht="19.5" customHeight="1">
      <c r="A12" s="20">
        <v>25</v>
      </c>
      <c r="B12" s="21">
        <v>37793</v>
      </c>
      <c r="C12" s="120">
        <f>+CSAfullshare!C15*$E$1+CSAhalfshare!C10*$I$1</f>
        <v>150</v>
      </c>
      <c r="D12" s="121">
        <f>+CSAfullshare!D15*$E$1+CSAhalfshare!D10*$I$1</f>
        <v>100</v>
      </c>
      <c r="E12" s="121">
        <f>+CSAfullshare!E15*$E$1+CSAhalfshare!E10*$I$1</f>
        <v>150</v>
      </c>
      <c r="F12" s="121">
        <f>+CSAfullshare!F15*$E$1+CSAhalfshare!F10*$I$1</f>
        <v>100</v>
      </c>
      <c r="G12" s="121">
        <f>+CSAfullshare!G15*$E$1+CSAhalfshare!G10*$I$1</f>
        <v>150</v>
      </c>
      <c r="H12" s="121">
        <f>+CSAfullshare!H15*$E$1+CSAhalfshare!H10*$I$1</f>
        <v>150</v>
      </c>
      <c r="I12" s="121">
        <f>+CSAfullshare!I15*$E$1+CSAhalfshare!I10*$I$1</f>
        <v>150</v>
      </c>
      <c r="J12" s="121">
        <f>+CSAfullshare!J15*$E$1+CSAhalfshare!J10*$I$1</f>
        <v>100</v>
      </c>
      <c r="K12" s="121">
        <f>+CSAfullshare!K15*$E$1+CSAhalfshare!K10*$I$1</f>
        <v>100</v>
      </c>
      <c r="L12" s="121">
        <f>+CSAfullshare!L15*$E$1+CSAhalfshare!L10*$I$1</f>
        <v>100</v>
      </c>
      <c r="M12" s="121">
        <f>+CSAfullshare!M15*$E$1+CSAhalfshare!M10*$I$1</f>
        <v>150</v>
      </c>
      <c r="N12" s="83">
        <v>0</v>
      </c>
      <c r="O12" s="83">
        <v>0</v>
      </c>
      <c r="P12" s="83">
        <v>0</v>
      </c>
      <c r="Q12" s="83">
        <v>0</v>
      </c>
      <c r="R12" s="83">
        <v>0</v>
      </c>
      <c r="S12" s="121">
        <f>+CSAfullshare!S15*$E$1+CSAhalfshare!S10*$I$1</f>
        <v>100</v>
      </c>
      <c r="T12" s="121">
        <f>+CSAfullshare!T15*$E$1+CSAhalfshare!T10*$I$1</f>
        <v>150</v>
      </c>
      <c r="U12" s="121">
        <f>+CSAfullshare!U15*$E$1+CSAhalfshare!U10*$I$1</f>
        <v>100</v>
      </c>
      <c r="V12" s="121">
        <f>+CSAfullshare!V15*$E$1+CSAhalfshare!V10*$I$1</f>
        <v>100</v>
      </c>
      <c r="W12" s="121">
        <f>+CSAfullshare!W15*$E$1+CSAhalfshare!W10*$I$1</f>
        <v>100</v>
      </c>
      <c r="X12" s="121">
        <f>+CSAfullshare!X15*$E$1+CSAhalfshare!X10*$I$1</f>
        <v>150</v>
      </c>
      <c r="Y12" s="121">
        <f>+CSAfullshare!Y15*$E$1+CSAhalfshare!Y10*$I$1</f>
        <v>100</v>
      </c>
      <c r="Z12" s="83">
        <v>0</v>
      </c>
      <c r="AA12" s="83">
        <v>0</v>
      </c>
      <c r="AB12" s="83">
        <v>0</v>
      </c>
      <c r="AC12" s="83">
        <v>0</v>
      </c>
      <c r="AD12" s="83">
        <v>0</v>
      </c>
      <c r="AE12" s="83">
        <v>0</v>
      </c>
      <c r="AF12" s="83">
        <v>0</v>
      </c>
      <c r="AG12" s="83">
        <v>0</v>
      </c>
      <c r="AH12" s="83">
        <v>0</v>
      </c>
      <c r="AI12" s="83">
        <v>0</v>
      </c>
      <c r="AJ12" s="122">
        <v>0</v>
      </c>
      <c r="AK12" s="257">
        <f t="shared" si="0"/>
        <v>2725</v>
      </c>
      <c r="AL12" s="222"/>
    </row>
    <row r="13" spans="1:38" s="2" customFormat="1" ht="19.5" customHeight="1">
      <c r="A13" s="20">
        <v>26</v>
      </c>
      <c r="B13" s="21">
        <v>37800</v>
      </c>
      <c r="C13" s="120">
        <f>+CSAfullshare!C16*$E$1+CSAhalfshare!C11*$I$1</f>
        <v>100</v>
      </c>
      <c r="D13" s="121">
        <f>+CSAfullshare!D16*$E$1+CSAhalfshare!D11*$I$1</f>
        <v>150</v>
      </c>
      <c r="E13" s="121">
        <f>+CSAfullshare!E16*$E$1+CSAhalfshare!E11*$I$1</f>
        <v>100</v>
      </c>
      <c r="F13" s="121">
        <f>+CSAfullshare!F16*$E$1+CSAhalfshare!F11*$I$1</f>
        <v>150</v>
      </c>
      <c r="G13" s="121">
        <f>+CSAfullshare!G16*$E$1+CSAhalfshare!G11*$I$1</f>
        <v>150</v>
      </c>
      <c r="H13" s="121">
        <f>+CSAfullshare!H16*$E$1+CSAhalfshare!H11*$I$1</f>
        <v>100</v>
      </c>
      <c r="I13" s="121">
        <f>+CSAfullshare!I16*$E$1+CSAhalfshare!I11*$I$1</f>
        <v>100</v>
      </c>
      <c r="J13" s="121">
        <f>+CSAfullshare!J16*$E$1+CSAhalfshare!J11*$I$1</f>
        <v>150</v>
      </c>
      <c r="K13" s="121">
        <f>+CSAfullshare!K16*$E$1+CSAhalfshare!K11*$I$1</f>
        <v>150</v>
      </c>
      <c r="L13" s="121">
        <f>+CSAfullshare!L16*$E$1+CSAhalfshare!L11*$I$1</f>
        <v>100</v>
      </c>
      <c r="M13" s="121">
        <f>+CSAfullshare!M16*$E$1+CSAhalfshare!M11*$I$1</f>
        <v>150</v>
      </c>
      <c r="N13" s="83">
        <v>0</v>
      </c>
      <c r="O13" s="83">
        <v>0</v>
      </c>
      <c r="P13" s="83">
        <v>0</v>
      </c>
      <c r="Q13" s="83">
        <v>0</v>
      </c>
      <c r="R13" s="83">
        <v>0</v>
      </c>
      <c r="S13" s="83">
        <v>0</v>
      </c>
      <c r="T13" s="121">
        <f>+CSAfullshare!T16*$E$1+CSAhalfshare!T11*$I$1</f>
        <v>100</v>
      </c>
      <c r="U13" s="121">
        <f>+CSAfullshare!U16*$E$1+CSAhalfshare!U11*$I$1</f>
        <v>150</v>
      </c>
      <c r="V13" s="121">
        <f>+CSAfullshare!V16*$E$1+CSAhalfshare!V11*$I$1</f>
        <v>150</v>
      </c>
      <c r="W13" s="121">
        <f>+CSAfullshare!W16*$E$1+CSAhalfshare!W11*$I$1</f>
        <v>150</v>
      </c>
      <c r="X13" s="121">
        <f>+CSAfullshare!X16*$E$1+CSAhalfshare!X11*$I$1</f>
        <v>100</v>
      </c>
      <c r="Y13" s="121">
        <f>+CSAfullshare!Y16*$E$1+CSAhalfshare!Y11*$I$1</f>
        <v>150</v>
      </c>
      <c r="Z13" s="121">
        <f>+CSAfullshare!Z16*$E$1+CSAhalfshare!Z11*$I$1</f>
        <v>150</v>
      </c>
      <c r="AA13" s="121">
        <f>+CSAfullshare!AA16*$E$1+CSAhalfshare!AA11*$I$1</f>
        <v>150</v>
      </c>
      <c r="AB13" s="121">
        <f>+CSAfullshare!AB16*$E$1+CSAhalfshare!AB11*$I$1</f>
        <v>100</v>
      </c>
      <c r="AC13" s="121">
        <f>+CSAfullshare!AC16*$E$1+CSAhalfshare!AC11*$I$1</f>
        <v>150</v>
      </c>
      <c r="AD13" s="121">
        <f>+CSAfullshare!AD16*$E$1+CSAhalfshare!AD11*$I$1</f>
        <v>150</v>
      </c>
      <c r="AE13" s="83">
        <v>0</v>
      </c>
      <c r="AF13" s="83">
        <v>0</v>
      </c>
      <c r="AG13" s="83">
        <v>0</v>
      </c>
      <c r="AH13" s="83">
        <v>0</v>
      </c>
      <c r="AI13" s="83">
        <v>0</v>
      </c>
      <c r="AJ13" s="122">
        <v>0</v>
      </c>
      <c r="AK13" s="257">
        <f t="shared" si="0"/>
        <v>3525</v>
      </c>
      <c r="AL13" s="222"/>
    </row>
    <row r="14" spans="1:38" s="2" customFormat="1" ht="19.5" customHeight="1">
      <c r="A14" s="20">
        <v>27</v>
      </c>
      <c r="B14" s="21">
        <v>37807</v>
      </c>
      <c r="C14" s="120">
        <f>+CSAfullshare!C17*$E$1+CSAhalfshare!C12*$I$1</f>
        <v>150</v>
      </c>
      <c r="D14" s="121">
        <f>+CSAfullshare!D17*$E$1+CSAhalfshare!D12*$I$1</f>
        <v>100</v>
      </c>
      <c r="E14" s="121">
        <f>+CSAfullshare!E17*$E$1+CSAhalfshare!E12*$I$1</f>
        <v>150</v>
      </c>
      <c r="F14" s="121">
        <f>+CSAfullshare!F17*$E$1+CSAhalfshare!F12*$I$1</f>
        <v>100</v>
      </c>
      <c r="G14" s="83">
        <v>0</v>
      </c>
      <c r="H14" s="83">
        <v>0</v>
      </c>
      <c r="I14" s="83">
        <v>0</v>
      </c>
      <c r="J14" s="83">
        <v>0</v>
      </c>
      <c r="K14" s="83">
        <v>0</v>
      </c>
      <c r="L14" s="83">
        <v>0</v>
      </c>
      <c r="M14" s="83">
        <v>0</v>
      </c>
      <c r="N14" s="83">
        <v>0</v>
      </c>
      <c r="O14" s="83">
        <v>0</v>
      </c>
      <c r="P14" s="83">
        <v>0</v>
      </c>
      <c r="Q14" s="83">
        <v>0</v>
      </c>
      <c r="R14" s="83">
        <v>0</v>
      </c>
      <c r="S14" s="83">
        <v>0</v>
      </c>
      <c r="T14" s="121">
        <f>+CSAfullshare!T17*$E$1+CSAhalfshare!T12*$I$1</f>
        <v>150</v>
      </c>
      <c r="U14" s="121">
        <f>+CSAfullshare!U17*$E$1+CSAhalfshare!U12*$I$1</f>
        <v>100</v>
      </c>
      <c r="V14" s="121">
        <f>+CSAfullshare!V17*$E$1+CSAhalfshare!V12*$I$1</f>
        <v>100</v>
      </c>
      <c r="W14" s="121">
        <f>+CSAfullshare!W17*$E$1+CSAhalfshare!W12*$I$1</f>
        <v>100</v>
      </c>
      <c r="X14" s="121">
        <f>+CSAfullshare!X17*$E$1+CSAhalfshare!X12*$I$1</f>
        <v>150</v>
      </c>
      <c r="Y14" s="121">
        <f>+CSAfullshare!Y17*$E$1+CSAhalfshare!Y12*$I$1</f>
        <v>100</v>
      </c>
      <c r="Z14" s="121">
        <f>+CSAfullshare!Z17*$E$1+CSAhalfshare!Z12*$I$1</f>
        <v>100</v>
      </c>
      <c r="AA14" s="121">
        <f>+CSAfullshare!AA17*$E$1+CSAhalfshare!AA12*$I$1</f>
        <v>100</v>
      </c>
      <c r="AB14" s="121">
        <f>+CSAfullshare!AB17*$E$1+CSAhalfshare!AB12*$I$1</f>
        <v>150</v>
      </c>
      <c r="AC14" s="121">
        <f>+CSAfullshare!AC17*$E$1+CSAhalfshare!AC12*$I$1</f>
        <v>100</v>
      </c>
      <c r="AD14" s="121">
        <f>+CSAfullshare!AD17*$E$1+CSAhalfshare!AD12*$I$1</f>
        <v>100</v>
      </c>
      <c r="AE14" s="121">
        <f>+CSAfullshare!AE17*$E$1+CSAhalfshare!AE12*$I$1</f>
        <v>150</v>
      </c>
      <c r="AF14" s="121">
        <f>+CSAfullshare!AF17*$E$1+CSAhalfshare!AF12*$I$1</f>
        <v>150</v>
      </c>
      <c r="AG14" s="83">
        <v>0</v>
      </c>
      <c r="AH14" s="83">
        <v>0</v>
      </c>
      <c r="AI14" s="83">
        <v>0</v>
      </c>
      <c r="AJ14" s="122">
        <v>0</v>
      </c>
      <c r="AK14" s="257">
        <f t="shared" si="0"/>
        <v>2500</v>
      </c>
      <c r="AL14" s="222"/>
    </row>
    <row r="15" spans="1:38" s="2" customFormat="1" ht="19.5" customHeight="1">
      <c r="A15" s="20">
        <v>28</v>
      </c>
      <c r="B15" s="21">
        <v>37814</v>
      </c>
      <c r="C15" s="120">
        <f>+CSAfullshare!C18*$E$1+CSAhalfshare!C13*$I$1</f>
        <v>100</v>
      </c>
      <c r="D15" s="121">
        <f>+CSAfullshare!D18*$E$1+CSAhalfshare!D13*$I$1</f>
        <v>150</v>
      </c>
      <c r="E15" s="121">
        <f>+CSAfullshare!E18*$E$1+CSAhalfshare!E13*$I$1</f>
        <v>100</v>
      </c>
      <c r="F15" s="83">
        <v>0</v>
      </c>
      <c r="G15" s="83">
        <v>0</v>
      </c>
      <c r="H15" s="83">
        <v>0</v>
      </c>
      <c r="I15" s="83">
        <v>0</v>
      </c>
      <c r="J15" s="83">
        <v>0</v>
      </c>
      <c r="K15" s="83">
        <v>0</v>
      </c>
      <c r="L15" s="83">
        <v>0</v>
      </c>
      <c r="M15" s="83">
        <v>0</v>
      </c>
      <c r="N15" s="83">
        <v>0</v>
      </c>
      <c r="O15" s="83">
        <v>0</v>
      </c>
      <c r="P15" s="83">
        <v>0</v>
      </c>
      <c r="Q15" s="83">
        <v>0</v>
      </c>
      <c r="R15" s="83">
        <v>0</v>
      </c>
      <c r="S15" s="83">
        <v>0</v>
      </c>
      <c r="T15" s="83">
        <v>0</v>
      </c>
      <c r="U15" s="83">
        <v>0</v>
      </c>
      <c r="V15" s="121">
        <f>+CSAfullshare!V18*$E$1+CSAhalfshare!V13*$I$1</f>
        <v>150</v>
      </c>
      <c r="W15" s="121">
        <f>+CSAfullshare!W18*$E$1+CSAhalfshare!W13*$I$1</f>
        <v>150</v>
      </c>
      <c r="X15" s="121">
        <f>+CSAfullshare!X18*$E$1+CSAhalfshare!X13*$I$1</f>
        <v>100</v>
      </c>
      <c r="Y15" s="121">
        <f>+CSAfullshare!Y18*$E$1+CSAhalfshare!Y13*$I$1</f>
        <v>150</v>
      </c>
      <c r="Z15" s="121">
        <f>+CSAfullshare!Z18*$E$1+CSAhalfshare!Z13*$I$1</f>
        <v>150</v>
      </c>
      <c r="AA15" s="121">
        <f>+CSAfullshare!AA18*$E$1+CSAhalfshare!AA13*$I$1</f>
        <v>150</v>
      </c>
      <c r="AB15" s="121">
        <f>+CSAfullshare!AB18*$E$1+CSAhalfshare!AB13*$I$1</f>
        <v>100</v>
      </c>
      <c r="AC15" s="121">
        <f>+CSAfullshare!AC18*$E$1+CSAhalfshare!AC13*$I$1</f>
        <v>150</v>
      </c>
      <c r="AD15" s="121">
        <f>+CSAfullshare!AD18*$E$1+CSAhalfshare!AD13*$I$1</f>
        <v>150</v>
      </c>
      <c r="AE15" s="121">
        <f>+CSAfullshare!AE18*$E$1+CSAhalfshare!AE13*$I$1</f>
        <v>100</v>
      </c>
      <c r="AF15" s="121">
        <f>+CSAfullshare!AF18*$E$1+CSAhalfshare!AF13*$I$1</f>
        <v>100</v>
      </c>
      <c r="AG15" s="121">
        <f>+CSAfullshare!AG18*$E$1+CSAhalfshare!AG13*$I$1</f>
        <v>150</v>
      </c>
      <c r="AH15" s="121">
        <f>+CSAfullshare!AH18*$E$1+CSAhalfshare!AH13*$I$1</f>
        <v>100</v>
      </c>
      <c r="AI15" s="121">
        <f>+CSAfullshare!AI18*$E$1+CSAhalfshare!AI13*$I$1</f>
        <v>150</v>
      </c>
      <c r="AJ15" s="122">
        <v>0</v>
      </c>
      <c r="AK15" s="257">
        <f t="shared" si="0"/>
        <v>3350</v>
      </c>
      <c r="AL15" s="222"/>
    </row>
    <row r="16" spans="1:38" s="2" customFormat="1" ht="19.5" customHeight="1">
      <c r="A16" s="20">
        <v>29</v>
      </c>
      <c r="B16" s="21">
        <v>37821</v>
      </c>
      <c r="C16" s="120">
        <f>+CSAfullshare!C19*$E$1+CSAhalfshare!C14*$I$1</f>
        <v>150</v>
      </c>
      <c r="D16" s="121">
        <f>+CSAfullshare!D19*$E$1+CSAhalfshare!D14*$I$1</f>
        <v>100</v>
      </c>
      <c r="E16" s="121">
        <f>+CSAfullshare!E19*$E$1+CSAhalfshare!E14*$I$1</f>
        <v>150</v>
      </c>
      <c r="F16" s="83">
        <v>0</v>
      </c>
      <c r="G16" s="83">
        <v>0</v>
      </c>
      <c r="H16" s="83">
        <v>0</v>
      </c>
      <c r="I16" s="83">
        <v>0</v>
      </c>
      <c r="J16" s="83">
        <v>0</v>
      </c>
      <c r="K16" s="83">
        <v>0</v>
      </c>
      <c r="L16" s="83">
        <v>0</v>
      </c>
      <c r="M16" s="83">
        <v>0</v>
      </c>
      <c r="N16" s="83">
        <v>0</v>
      </c>
      <c r="O16" s="83">
        <v>0</v>
      </c>
      <c r="P16" s="83">
        <v>0</v>
      </c>
      <c r="Q16" s="83">
        <v>0</v>
      </c>
      <c r="R16" s="83">
        <v>0</v>
      </c>
      <c r="S16" s="83">
        <v>0</v>
      </c>
      <c r="T16" s="83">
        <v>0</v>
      </c>
      <c r="U16" s="83">
        <v>0</v>
      </c>
      <c r="V16" s="121">
        <f>+CSAfullshare!V19*$E$1+CSAhalfshare!V14*$I$1</f>
        <v>100</v>
      </c>
      <c r="W16" s="121">
        <f>+CSAfullshare!W19*$E$1+CSAhalfshare!W14*$I$1</f>
        <v>100</v>
      </c>
      <c r="X16" s="121">
        <f>+CSAfullshare!X19*$E$1+CSAhalfshare!X14*$I$1</f>
        <v>150</v>
      </c>
      <c r="Y16" s="121">
        <f>+CSAfullshare!Y19*$E$1+CSAhalfshare!Y14*$I$1</f>
        <v>100</v>
      </c>
      <c r="Z16" s="121">
        <f>+CSAfullshare!Z19*$E$1+CSAhalfshare!Z14*$I$1</f>
        <v>100</v>
      </c>
      <c r="AA16" s="121">
        <f>+CSAfullshare!AA19*$E$1+CSAhalfshare!AA14*$I$1</f>
        <v>100</v>
      </c>
      <c r="AB16" s="121">
        <f>+CSAfullshare!AB19*$E$1+CSAhalfshare!AB14*$I$1</f>
        <v>150</v>
      </c>
      <c r="AC16" s="121">
        <f>+CSAfullshare!AC19*$E$1+CSAhalfshare!AC14*$I$1</f>
        <v>100</v>
      </c>
      <c r="AD16" s="121">
        <f>+CSAfullshare!AD19*$E$1+CSAhalfshare!AD14*$I$1</f>
        <v>100</v>
      </c>
      <c r="AE16" s="121">
        <f>+CSAfullshare!AE19*$E$1+CSAhalfshare!AE14*$I$1</f>
        <v>150</v>
      </c>
      <c r="AF16" s="121">
        <f>+CSAfullshare!AF19*$E$1+CSAhalfshare!AF14*$I$1</f>
        <v>150</v>
      </c>
      <c r="AG16" s="121">
        <f>+CSAfullshare!AG19*$E$1+CSAhalfshare!AG14*$I$1</f>
        <v>100</v>
      </c>
      <c r="AH16" s="121">
        <f>+CSAfullshare!AH19*$E$1+CSAhalfshare!AH14*$I$1</f>
        <v>150</v>
      </c>
      <c r="AI16" s="121">
        <f>+CSAfullshare!AI19*$E$1+CSAhalfshare!AI14*$I$1</f>
        <v>100</v>
      </c>
      <c r="AJ16" s="123">
        <f>+CSAfullshare!AJ19*$E$1+CSAhalfshare!AJ14*$I$1</f>
        <v>150</v>
      </c>
      <c r="AK16" s="257">
        <f t="shared" si="0"/>
        <v>3450</v>
      </c>
      <c r="AL16" s="222"/>
    </row>
    <row r="17" spans="1:38" s="2" customFormat="1" ht="19.5" customHeight="1">
      <c r="A17" s="20">
        <v>30</v>
      </c>
      <c r="B17" s="21">
        <v>37828</v>
      </c>
      <c r="C17" s="120">
        <f>+CSAfullshare!C20*$E$1+CSAhalfshare!C15*$I$1</f>
        <v>100</v>
      </c>
      <c r="D17" s="121">
        <f>+CSAfullshare!D20*$E$1+CSAhalfshare!D15*$I$1</f>
        <v>150</v>
      </c>
      <c r="E17" s="121">
        <f>+CSAfullshare!E20*$E$1+CSAhalfshare!E15*$I$1</f>
        <v>100</v>
      </c>
      <c r="F17" s="83">
        <v>0</v>
      </c>
      <c r="G17" s="83">
        <v>0</v>
      </c>
      <c r="H17" s="83">
        <v>0</v>
      </c>
      <c r="I17" s="83">
        <v>0</v>
      </c>
      <c r="J17" s="83">
        <v>0</v>
      </c>
      <c r="K17" s="83">
        <v>0</v>
      </c>
      <c r="L17" s="83">
        <v>0</v>
      </c>
      <c r="M17" s="83">
        <v>0</v>
      </c>
      <c r="N17" s="83">
        <v>0</v>
      </c>
      <c r="O17" s="83">
        <v>0</v>
      </c>
      <c r="P17" s="83">
        <v>0</v>
      </c>
      <c r="Q17" s="83">
        <v>0</v>
      </c>
      <c r="R17" s="83">
        <v>0</v>
      </c>
      <c r="S17" s="83">
        <v>0</v>
      </c>
      <c r="T17" s="83">
        <v>0</v>
      </c>
      <c r="U17" s="83">
        <v>0</v>
      </c>
      <c r="V17" s="121">
        <f>+CSAfullshare!V20*$E$1+CSAhalfshare!V15*$I$1</f>
        <v>150</v>
      </c>
      <c r="W17" s="121">
        <f>+CSAfullshare!W20*$E$1+CSAhalfshare!W15*$I$1</f>
        <v>150</v>
      </c>
      <c r="X17" s="121">
        <f>+CSAfullshare!X20*$E$1+CSAhalfshare!X15*$I$1</f>
        <v>100</v>
      </c>
      <c r="Y17" s="121">
        <f>+CSAfullshare!Y20*$E$1+CSAhalfshare!Y15*$I$1</f>
        <v>150</v>
      </c>
      <c r="Z17" s="121">
        <f>+CSAfullshare!Z20*$E$1+CSAhalfshare!Z15*$I$1</f>
        <v>150</v>
      </c>
      <c r="AA17" s="121">
        <f>+CSAfullshare!AA20*$E$1+CSAhalfshare!AA15*$I$1</f>
        <v>150</v>
      </c>
      <c r="AB17" s="121">
        <f>+CSAfullshare!AB20*$E$1+CSAhalfshare!AB15*$I$1</f>
        <v>100</v>
      </c>
      <c r="AC17" s="121">
        <f>+CSAfullshare!AC20*$E$1+CSAhalfshare!AC15*$I$1</f>
        <v>150</v>
      </c>
      <c r="AD17" s="121">
        <f>+CSAfullshare!AD20*$E$1+CSAhalfshare!AD15*$I$1</f>
        <v>150</v>
      </c>
      <c r="AE17" s="121">
        <f>+CSAfullshare!AE20*$E$1+CSAhalfshare!AE15*$I$1</f>
        <v>100</v>
      </c>
      <c r="AF17" s="121">
        <f>+CSAfullshare!AF20*$E$1+CSAhalfshare!AF15*$I$1</f>
        <v>100</v>
      </c>
      <c r="AG17" s="121">
        <f>+CSAfullshare!AG20*$E$1+CSAhalfshare!AG15*$I$1</f>
        <v>150</v>
      </c>
      <c r="AH17" s="121">
        <f>+CSAfullshare!AH20*$E$1+CSAhalfshare!AH15*$I$1</f>
        <v>100</v>
      </c>
      <c r="AI17" s="121">
        <f>+CSAfullshare!AI20*$E$1+CSAhalfshare!AI15*$I$1</f>
        <v>150</v>
      </c>
      <c r="AJ17" s="123">
        <f>+CSAfullshare!AJ20*$E$1+CSAhalfshare!AJ15*$I$1</f>
        <v>100</v>
      </c>
      <c r="AK17" s="257">
        <f t="shared" si="0"/>
        <v>3550</v>
      </c>
      <c r="AL17" s="222"/>
    </row>
    <row r="18" spans="1:38" s="2" customFormat="1" ht="19.5" customHeight="1">
      <c r="A18" s="20">
        <v>31</v>
      </c>
      <c r="B18" s="21">
        <v>37835</v>
      </c>
      <c r="C18" s="120">
        <f>+CSAfullshare!C21*$E$1+CSAhalfshare!C16*$I$1</f>
        <v>150</v>
      </c>
      <c r="D18" s="121">
        <f>+CSAfullshare!D21*$E$1+CSAhalfshare!D16*$I$1</f>
        <v>100</v>
      </c>
      <c r="E18" s="121">
        <f>+CSAfullshare!E21*$E$1+CSAhalfshare!E16*$I$1</f>
        <v>150</v>
      </c>
      <c r="F18" s="83">
        <v>0</v>
      </c>
      <c r="G18" s="83">
        <v>0</v>
      </c>
      <c r="H18" s="83">
        <v>0</v>
      </c>
      <c r="I18" s="83">
        <v>0</v>
      </c>
      <c r="J18" s="83">
        <v>0</v>
      </c>
      <c r="K18" s="83">
        <v>0</v>
      </c>
      <c r="L18" s="83">
        <v>0</v>
      </c>
      <c r="M18" s="83">
        <v>0</v>
      </c>
      <c r="N18" s="83">
        <v>0</v>
      </c>
      <c r="O18" s="83">
        <v>0</v>
      </c>
      <c r="P18" s="83">
        <v>0</v>
      </c>
      <c r="Q18" s="83">
        <v>0</v>
      </c>
      <c r="R18" s="83">
        <v>0</v>
      </c>
      <c r="S18" s="83">
        <v>0</v>
      </c>
      <c r="T18" s="83">
        <v>0</v>
      </c>
      <c r="U18" s="83">
        <v>0</v>
      </c>
      <c r="V18" s="121">
        <f>+CSAfullshare!V21*$E$1+CSAhalfshare!V16*$I$1</f>
        <v>100</v>
      </c>
      <c r="W18" s="121">
        <f>+CSAfullshare!W21*$E$1+CSAhalfshare!W16*$I$1</f>
        <v>100</v>
      </c>
      <c r="X18" s="121">
        <f>+CSAfullshare!X21*$E$1+CSAhalfshare!X16*$I$1</f>
        <v>150</v>
      </c>
      <c r="Y18" s="121">
        <f>+CSAfullshare!Y21*$E$1+CSAhalfshare!Y16*$I$1</f>
        <v>100</v>
      </c>
      <c r="Z18" s="121">
        <f>+CSAfullshare!Z21*$E$1+CSAhalfshare!Z16*$I$1</f>
        <v>100</v>
      </c>
      <c r="AA18" s="121">
        <f>+CSAfullshare!AA21*$E$1+CSAhalfshare!AA16*$I$1</f>
        <v>100</v>
      </c>
      <c r="AB18" s="121">
        <f>+CSAfullshare!AB21*$E$1+CSAhalfshare!AB16*$I$1</f>
        <v>150</v>
      </c>
      <c r="AC18" s="121">
        <f>+CSAfullshare!AC21*$E$1+CSAhalfshare!AC16*$I$1</f>
        <v>100</v>
      </c>
      <c r="AD18" s="121">
        <f>+CSAfullshare!AD21*$E$1+CSAhalfshare!AD16*$I$1</f>
        <v>100</v>
      </c>
      <c r="AE18" s="121">
        <f>+CSAfullshare!AE21*$E$1+CSAhalfshare!AE16*$I$1</f>
        <v>150</v>
      </c>
      <c r="AF18" s="121">
        <f>+CSAfullshare!AF21*$E$1+CSAhalfshare!AF16*$I$1</f>
        <v>150</v>
      </c>
      <c r="AG18" s="121">
        <f>+CSAfullshare!AG21*$E$1+CSAhalfshare!AG16*$I$1</f>
        <v>100</v>
      </c>
      <c r="AH18" s="121">
        <f>+CSAfullshare!AH21*$E$1+CSAhalfshare!AH16*$I$1</f>
        <v>150</v>
      </c>
      <c r="AI18" s="121">
        <f>+CSAfullshare!AI21*$E$1+CSAhalfshare!AI16*$I$1</f>
        <v>100</v>
      </c>
      <c r="AJ18" s="123">
        <f>+CSAfullshare!AJ21*$E$1+CSAhalfshare!AJ16*$I$1</f>
        <v>150</v>
      </c>
      <c r="AK18" s="257">
        <f t="shared" si="0"/>
        <v>3450</v>
      </c>
      <c r="AL18" s="222"/>
    </row>
    <row r="19" spans="1:38" s="2" customFormat="1" ht="19.5" customHeight="1">
      <c r="A19" s="33">
        <v>32</v>
      </c>
      <c r="B19" s="281">
        <v>37842</v>
      </c>
      <c r="C19" s="120">
        <f>+CSAfullshare!C22*$E$1+CSAhalfshare!C17*$I$1</f>
        <v>100</v>
      </c>
      <c r="D19" s="121">
        <f>+CSAfullshare!D22*$E$1+CSAhalfshare!D17*$I$1</f>
        <v>150</v>
      </c>
      <c r="E19" s="121">
        <f>+CSAfullshare!E22*$E$1+CSAhalfshare!E17*$I$1</f>
        <v>100</v>
      </c>
      <c r="F19" s="83">
        <v>0</v>
      </c>
      <c r="G19" s="83">
        <v>0</v>
      </c>
      <c r="H19" s="83">
        <v>0</v>
      </c>
      <c r="I19" s="83">
        <v>0</v>
      </c>
      <c r="J19" s="83">
        <v>0</v>
      </c>
      <c r="K19" s="83">
        <v>0</v>
      </c>
      <c r="L19" s="83">
        <v>0</v>
      </c>
      <c r="M19" s="83">
        <v>0</v>
      </c>
      <c r="N19" s="83">
        <v>0</v>
      </c>
      <c r="O19" s="83">
        <v>0</v>
      </c>
      <c r="P19" s="83">
        <v>0</v>
      </c>
      <c r="Q19" s="83">
        <v>0</v>
      </c>
      <c r="R19" s="83">
        <v>0</v>
      </c>
      <c r="S19" s="83">
        <v>0</v>
      </c>
      <c r="T19" s="83">
        <v>0</v>
      </c>
      <c r="U19" s="83">
        <v>0</v>
      </c>
      <c r="V19" s="121">
        <f>+CSAfullshare!V22*$E$1+CSAhalfshare!V17*$I$1</f>
        <v>150</v>
      </c>
      <c r="W19" s="121">
        <f>+CSAfullshare!W22*$E$1+CSAhalfshare!W17*$I$1</f>
        <v>150</v>
      </c>
      <c r="X19" s="121">
        <f>+CSAfullshare!X22*$E$1+CSAhalfshare!X17*$I$1</f>
        <v>100</v>
      </c>
      <c r="Y19" s="121">
        <f>+CSAfullshare!Y22*$E$1+CSAhalfshare!Y17*$I$1</f>
        <v>150</v>
      </c>
      <c r="Z19" s="121">
        <f>+CSAfullshare!Z22*$E$1+CSAhalfshare!Z17*$I$1</f>
        <v>150</v>
      </c>
      <c r="AA19" s="121">
        <f>+CSAfullshare!AA22*$E$1+CSAhalfshare!AA17*$I$1</f>
        <v>150</v>
      </c>
      <c r="AB19" s="121">
        <f>+CSAfullshare!AB22*$E$1+CSAhalfshare!AB17*$I$1</f>
        <v>100</v>
      </c>
      <c r="AC19" s="121">
        <f>+CSAfullshare!AC22*$E$1+CSAhalfshare!AC17*$I$1</f>
        <v>150</v>
      </c>
      <c r="AD19" s="121">
        <f>+CSAfullshare!AD22*$E$1+CSAhalfshare!AD17*$I$1</f>
        <v>150</v>
      </c>
      <c r="AE19" s="121">
        <f>+CSAfullshare!AE22*$E$1+CSAhalfshare!AE17*$I$1</f>
        <v>100</v>
      </c>
      <c r="AF19" s="121">
        <f>+CSAfullshare!AF22*$E$1+CSAhalfshare!AF17*$I$1</f>
        <v>100</v>
      </c>
      <c r="AG19" s="121">
        <f>+CSAfullshare!AG22*$E$1+CSAhalfshare!AG17*$I$1</f>
        <v>150</v>
      </c>
      <c r="AH19" s="121">
        <f>+CSAfullshare!AH22*$E$1+CSAhalfshare!AH17*$I$1</f>
        <v>100</v>
      </c>
      <c r="AI19" s="121">
        <f>+CSAfullshare!AI22*$E$1+CSAhalfshare!AI17*$I$1</f>
        <v>150</v>
      </c>
      <c r="AJ19" s="123">
        <f>+CSAfullshare!AJ22*$E$1+CSAhalfshare!AJ17*$I$1</f>
        <v>100</v>
      </c>
      <c r="AK19" s="257">
        <f t="shared" si="0"/>
        <v>3550</v>
      </c>
      <c r="AL19" s="222"/>
    </row>
    <row r="20" spans="1:38" s="2" customFormat="1" ht="19.5" customHeight="1" thickBot="1">
      <c r="A20" s="33">
        <v>33</v>
      </c>
      <c r="B20" s="282">
        <v>38215</v>
      </c>
      <c r="C20" s="124">
        <f>+CSAfullshare!C23*$E$1+CSAhalfshare!C18*$I$1</f>
        <v>150</v>
      </c>
      <c r="D20" s="125">
        <f>+CSAfullshare!D23*$E$1+CSAhalfshare!D18*$I$1</f>
        <v>100</v>
      </c>
      <c r="E20" s="125">
        <f>+CSAfullshare!E23*$E$1+CSAhalfshare!E18*$I$1</f>
        <v>150</v>
      </c>
      <c r="F20" s="84">
        <v>0</v>
      </c>
      <c r="G20" s="84">
        <v>0</v>
      </c>
      <c r="H20" s="84">
        <v>0</v>
      </c>
      <c r="I20" s="84">
        <v>0</v>
      </c>
      <c r="J20" s="84">
        <v>0</v>
      </c>
      <c r="K20" s="84">
        <v>0</v>
      </c>
      <c r="L20" s="84">
        <v>0</v>
      </c>
      <c r="M20" s="84">
        <v>0</v>
      </c>
      <c r="N20" s="84">
        <v>0</v>
      </c>
      <c r="O20" s="84">
        <v>0</v>
      </c>
      <c r="P20" s="84">
        <v>0</v>
      </c>
      <c r="Q20" s="84">
        <v>0</v>
      </c>
      <c r="R20" s="84">
        <v>0</v>
      </c>
      <c r="S20" s="84">
        <v>0</v>
      </c>
      <c r="T20" s="84">
        <v>0</v>
      </c>
      <c r="U20" s="84">
        <v>0</v>
      </c>
      <c r="V20" s="125">
        <f>+CSAfullshare!V23*$E$1+CSAhalfshare!V18*$I$1</f>
        <v>100</v>
      </c>
      <c r="W20" s="125">
        <f>+CSAfullshare!W23*$E$1+CSAhalfshare!W18*$I$1</f>
        <v>100</v>
      </c>
      <c r="X20" s="125">
        <f>+CSAfullshare!X23*$E$1+CSAhalfshare!X18*$I$1</f>
        <v>150</v>
      </c>
      <c r="Y20" s="125">
        <f>+CSAfullshare!Y23*$E$1+CSAhalfshare!Y18*$I$1</f>
        <v>100</v>
      </c>
      <c r="Z20" s="125">
        <f>+CSAfullshare!Z23*$E$1+CSAhalfshare!Z18*$I$1</f>
        <v>100</v>
      </c>
      <c r="AA20" s="125">
        <f>+CSAfullshare!AA23*$E$1+CSAhalfshare!AA18*$I$1</f>
        <v>100</v>
      </c>
      <c r="AB20" s="125">
        <f>+CSAfullshare!AB23*$E$1+CSAhalfshare!AB18*$I$1</f>
        <v>150</v>
      </c>
      <c r="AC20" s="125">
        <f>+CSAfullshare!AC23*$E$1+CSAhalfshare!AC18*$I$1</f>
        <v>100</v>
      </c>
      <c r="AD20" s="125">
        <f>+CSAfullshare!AD23*$E$1+CSAhalfshare!AD18*$I$1</f>
        <v>100</v>
      </c>
      <c r="AE20" s="125">
        <f>+CSAfullshare!AE23*$E$1+CSAhalfshare!AE18*$I$1</f>
        <v>150</v>
      </c>
      <c r="AF20" s="125">
        <f>+CSAfullshare!AF23*$E$1+CSAhalfshare!AF18*$I$1</f>
        <v>150</v>
      </c>
      <c r="AG20" s="125">
        <f>+CSAfullshare!AG23*$E$1+CSAhalfshare!AG18*$I$1</f>
        <v>100</v>
      </c>
      <c r="AH20" s="125">
        <f>+CSAfullshare!AH23*$E$1+CSAhalfshare!AH18*$I$1</f>
        <v>150</v>
      </c>
      <c r="AI20" s="125">
        <f>+CSAfullshare!AI23*$E$1+CSAhalfshare!AI18*$I$1</f>
        <v>100</v>
      </c>
      <c r="AJ20" s="126">
        <f>+CSAfullshare!AJ23*$E$1+CSAhalfshare!AJ18*$I$1</f>
        <v>150</v>
      </c>
      <c r="AK20" s="258">
        <f t="shared" si="0"/>
        <v>3450</v>
      </c>
      <c r="AL20" s="222"/>
    </row>
    <row r="21" spans="1:38" s="2" customFormat="1" ht="19.5" customHeight="1" thickBot="1" thickTop="1">
      <c r="A21" s="344" t="s">
        <v>97</v>
      </c>
      <c r="B21" s="344"/>
      <c r="C21" s="287">
        <f>SUM(C6:C20)</f>
        <v>1900</v>
      </c>
      <c r="D21" s="287">
        <f aca="true" t="shared" si="1" ref="D21:AJ21">SUM(D6:D20)</f>
        <v>1850</v>
      </c>
      <c r="E21" s="287">
        <f t="shared" si="1"/>
        <v>1900</v>
      </c>
      <c r="F21" s="287">
        <f t="shared" si="1"/>
        <v>1100</v>
      </c>
      <c r="G21" s="287">
        <f t="shared" si="1"/>
        <v>1200</v>
      </c>
      <c r="H21" s="287">
        <f t="shared" si="1"/>
        <v>1000</v>
      </c>
      <c r="I21" s="287">
        <f t="shared" si="1"/>
        <v>1000</v>
      </c>
      <c r="J21" s="287">
        <f t="shared" si="1"/>
        <v>1000</v>
      </c>
      <c r="K21" s="287">
        <f t="shared" si="1"/>
        <v>1000</v>
      </c>
      <c r="L21" s="287">
        <f>SUM(L6:L20)</f>
        <v>800</v>
      </c>
      <c r="M21" s="287">
        <f>SUM(M6:M20)</f>
        <v>1200</v>
      </c>
      <c r="N21" s="287">
        <f>SUM(N6:N20)</f>
        <v>750</v>
      </c>
      <c r="O21" s="287">
        <f>SUM(O6:O20)</f>
        <v>750</v>
      </c>
      <c r="P21" s="287">
        <f>SUM(P6:P20)</f>
        <v>750</v>
      </c>
      <c r="Q21" s="287">
        <f t="shared" si="1"/>
        <v>750</v>
      </c>
      <c r="R21" s="288">
        <f t="shared" si="1"/>
        <v>600</v>
      </c>
      <c r="S21" s="288">
        <f t="shared" si="1"/>
        <v>750</v>
      </c>
      <c r="T21" s="288">
        <f t="shared" si="1"/>
        <v>900</v>
      </c>
      <c r="U21" s="288">
        <f t="shared" si="1"/>
        <v>850</v>
      </c>
      <c r="V21" s="288">
        <f t="shared" si="1"/>
        <v>1250</v>
      </c>
      <c r="W21" s="288">
        <f t="shared" si="1"/>
        <v>1250</v>
      </c>
      <c r="X21" s="288">
        <f t="shared" si="1"/>
        <v>1250</v>
      </c>
      <c r="Y21" s="288">
        <f>SUM(Y6:Y20)</f>
        <v>1100</v>
      </c>
      <c r="Z21" s="288">
        <f t="shared" si="1"/>
        <v>1000</v>
      </c>
      <c r="AA21" s="288">
        <f t="shared" si="1"/>
        <v>1000</v>
      </c>
      <c r="AB21" s="288">
        <f t="shared" si="1"/>
        <v>1000</v>
      </c>
      <c r="AC21" s="288">
        <f t="shared" si="1"/>
        <v>1000</v>
      </c>
      <c r="AD21" s="288">
        <f t="shared" si="1"/>
        <v>1000</v>
      </c>
      <c r="AE21" s="288">
        <f t="shared" si="1"/>
        <v>900</v>
      </c>
      <c r="AF21" s="288">
        <f t="shared" si="1"/>
        <v>900</v>
      </c>
      <c r="AG21" s="288">
        <f t="shared" si="1"/>
        <v>750</v>
      </c>
      <c r="AH21" s="288">
        <f t="shared" si="1"/>
        <v>750</v>
      </c>
      <c r="AI21" s="288">
        <f t="shared" si="1"/>
        <v>750</v>
      </c>
      <c r="AJ21" s="289">
        <f t="shared" si="1"/>
        <v>650</v>
      </c>
      <c r="AK21" s="302"/>
      <c r="AL21" s="222"/>
    </row>
    <row r="22" spans="1:38" s="2" customFormat="1" ht="19.5" customHeight="1" thickTop="1">
      <c r="A22" s="341" t="s">
        <v>98</v>
      </c>
      <c r="B22" s="341"/>
      <c r="C22" s="86">
        <f>produceunits!C38</f>
        <v>1.5</v>
      </c>
      <c r="D22" s="86">
        <f>produceunits!C27</f>
        <v>1</v>
      </c>
      <c r="E22" s="86">
        <f>produceunits!C20</f>
        <v>1.5</v>
      </c>
      <c r="F22" s="86">
        <f>produceunits!C31</f>
        <v>1</v>
      </c>
      <c r="G22" s="86">
        <f>produceunits!C34</f>
        <v>2</v>
      </c>
      <c r="H22" s="86">
        <f>produceunits!C8</f>
        <v>1</v>
      </c>
      <c r="I22" s="86">
        <f>produceunits!C9</f>
        <v>1.5</v>
      </c>
      <c r="J22" s="86">
        <f>produceunits!C40</f>
        <v>1</v>
      </c>
      <c r="K22" s="86">
        <f>produceunits!C21</f>
        <v>1</v>
      </c>
      <c r="L22" s="86">
        <f>produceunits!C22</f>
        <v>1</v>
      </c>
      <c r="M22" s="86">
        <f>produceunits!C23</f>
        <v>1</v>
      </c>
      <c r="N22" s="86">
        <f>produceunits!C10</f>
        <v>2</v>
      </c>
      <c r="O22" s="86">
        <f>produceunits!C14</f>
        <v>2</v>
      </c>
      <c r="P22" s="86">
        <f>produceunits!C26</f>
        <v>1.5</v>
      </c>
      <c r="Q22" s="86">
        <f>produceunits!C28</f>
        <v>2</v>
      </c>
      <c r="R22" s="108">
        <f>produceunits!C24</f>
        <v>1</v>
      </c>
      <c r="S22" s="108">
        <f>produceunits!C13</f>
        <v>1.5</v>
      </c>
      <c r="T22" s="108">
        <f>produceunits!C15</f>
        <v>1</v>
      </c>
      <c r="U22" s="108">
        <f>produceunits!C11</f>
        <v>1.5</v>
      </c>
      <c r="V22" s="108">
        <f>produceunits!C30</f>
        <v>1</v>
      </c>
      <c r="W22" s="108">
        <f>produceunits!C37</f>
        <v>2</v>
      </c>
      <c r="X22" s="108">
        <f>produceunits!C36</f>
        <v>1</v>
      </c>
      <c r="Y22" s="108">
        <f>produceunits!C16</f>
        <v>0.5</v>
      </c>
      <c r="Z22" s="108">
        <f>produceunits!C35</f>
        <v>1</v>
      </c>
      <c r="AA22" s="108">
        <f>produceunits!C19</f>
        <v>1</v>
      </c>
      <c r="AB22" s="108">
        <f>produceunits!C32</f>
        <v>2</v>
      </c>
      <c r="AC22" s="108">
        <f>produceunits!C25</f>
        <v>2</v>
      </c>
      <c r="AD22" s="108">
        <f>produceunits!C18</f>
        <v>0.5</v>
      </c>
      <c r="AE22" s="108">
        <f>produceunits!C29</f>
        <v>1</v>
      </c>
      <c r="AF22" s="108">
        <f>produceunits!C39</f>
        <v>1</v>
      </c>
      <c r="AG22" s="108">
        <f>produceunits!C41</f>
        <v>4</v>
      </c>
      <c r="AH22" s="108">
        <f>produceunits!C12</f>
        <v>3</v>
      </c>
      <c r="AI22" s="108">
        <f>produceunits!C33</f>
        <v>2</v>
      </c>
      <c r="AJ22" s="286">
        <f>produceunits!C17</f>
        <v>2</v>
      </c>
      <c r="AK22" s="303" t="s">
        <v>23</v>
      </c>
      <c r="AL22" s="222"/>
    </row>
    <row r="23" spans="1:39" s="2" customFormat="1" ht="19.5" customHeight="1" thickBot="1">
      <c r="A23" s="342" t="s">
        <v>99</v>
      </c>
      <c r="B23" s="342"/>
      <c r="C23" s="251">
        <f>+C21*C22</f>
        <v>2850</v>
      </c>
      <c r="D23" s="251">
        <f aca="true" t="shared" si="2" ref="D23:AI23">+D21*D22</f>
        <v>1850</v>
      </c>
      <c r="E23" s="251">
        <f t="shared" si="2"/>
        <v>2850</v>
      </c>
      <c r="F23" s="251">
        <f t="shared" si="2"/>
        <v>1100</v>
      </c>
      <c r="G23" s="251">
        <f t="shared" si="2"/>
        <v>2400</v>
      </c>
      <c r="H23" s="251">
        <f t="shared" si="2"/>
        <v>1000</v>
      </c>
      <c r="I23" s="251">
        <f t="shared" si="2"/>
        <v>1500</v>
      </c>
      <c r="J23" s="251">
        <f t="shared" si="2"/>
        <v>1000</v>
      </c>
      <c r="K23" s="251">
        <f t="shared" si="2"/>
        <v>1000</v>
      </c>
      <c r="L23" s="251">
        <f>+L21*L22</f>
        <v>800</v>
      </c>
      <c r="M23" s="251">
        <f>+M21*M22</f>
        <v>1200</v>
      </c>
      <c r="N23" s="251">
        <f>+N21*N22</f>
        <v>1500</v>
      </c>
      <c r="O23" s="251">
        <f>+O21*O22</f>
        <v>1500</v>
      </c>
      <c r="P23" s="251">
        <f>+P21*P22</f>
        <v>1125</v>
      </c>
      <c r="Q23" s="251">
        <f t="shared" si="2"/>
        <v>1500</v>
      </c>
      <c r="R23" s="261">
        <f t="shared" si="2"/>
        <v>600</v>
      </c>
      <c r="S23" s="261">
        <f t="shared" si="2"/>
        <v>1125</v>
      </c>
      <c r="T23" s="261">
        <f t="shared" si="2"/>
        <v>900</v>
      </c>
      <c r="U23" s="261">
        <f t="shared" si="2"/>
        <v>1275</v>
      </c>
      <c r="V23" s="261">
        <f t="shared" si="2"/>
        <v>1250</v>
      </c>
      <c r="W23" s="261">
        <f t="shared" si="2"/>
        <v>2500</v>
      </c>
      <c r="X23" s="261">
        <f t="shared" si="2"/>
        <v>1250</v>
      </c>
      <c r="Y23" s="261">
        <f>+Y21*Y22</f>
        <v>550</v>
      </c>
      <c r="Z23" s="261">
        <f t="shared" si="2"/>
        <v>1000</v>
      </c>
      <c r="AA23" s="261">
        <f t="shared" si="2"/>
        <v>1000</v>
      </c>
      <c r="AB23" s="261">
        <f t="shared" si="2"/>
        <v>2000</v>
      </c>
      <c r="AC23" s="261">
        <f t="shared" si="2"/>
        <v>2000</v>
      </c>
      <c r="AD23" s="261">
        <f t="shared" si="2"/>
        <v>500</v>
      </c>
      <c r="AE23" s="261">
        <f t="shared" si="2"/>
        <v>900</v>
      </c>
      <c r="AF23" s="261">
        <f t="shared" si="2"/>
        <v>900</v>
      </c>
      <c r="AG23" s="261">
        <f t="shared" si="2"/>
        <v>3000</v>
      </c>
      <c r="AH23" s="261">
        <f t="shared" si="2"/>
        <v>2250</v>
      </c>
      <c r="AI23" s="261">
        <f t="shared" si="2"/>
        <v>1500</v>
      </c>
      <c r="AJ23" s="276">
        <f>+AJ21*AJ22</f>
        <v>1300</v>
      </c>
      <c r="AK23" s="304">
        <f>SUM(AK6:AK20)</f>
        <v>48975</v>
      </c>
      <c r="AL23" s="222"/>
      <c r="AM23" s="269"/>
    </row>
    <row r="24" s="220" customFormat="1" ht="13.5" thickTop="1">
      <c r="AK24" s="262"/>
    </row>
    <row r="25" s="220" customFormat="1" ht="12.75">
      <c r="AK25" s="262"/>
    </row>
    <row r="26" s="220" customFormat="1" ht="12.75">
      <c r="AK26" s="262"/>
    </row>
    <row r="27" s="220" customFormat="1" ht="12.75">
      <c r="AK27" s="262"/>
    </row>
    <row r="28" s="220" customFormat="1" ht="12.75">
      <c r="AK28" s="262"/>
    </row>
    <row r="29" s="220" customFormat="1" ht="12.75">
      <c r="AK29" s="262"/>
    </row>
    <row r="30" s="220" customFormat="1" ht="12.75">
      <c r="AK30" s="262"/>
    </row>
    <row r="31" s="220" customFormat="1" ht="12.75">
      <c r="AK31" s="262"/>
    </row>
    <row r="32" s="220" customFormat="1" ht="12.75">
      <c r="AK32" s="262"/>
    </row>
    <row r="33" s="220" customFormat="1" ht="12.75">
      <c r="AK33" s="262"/>
    </row>
    <row r="34" s="220" customFormat="1" ht="12.75">
      <c r="AK34" s="262"/>
    </row>
    <row r="35" s="220" customFormat="1" ht="12.75">
      <c r="AK35" s="262"/>
    </row>
    <row r="36" s="220" customFormat="1" ht="12.75">
      <c r="AK36" s="262"/>
    </row>
    <row r="37" s="220" customFormat="1" ht="12.75">
      <c r="AK37" s="262"/>
    </row>
    <row r="38" s="220" customFormat="1" ht="12.75">
      <c r="AK38" s="262"/>
    </row>
    <row r="39" s="220" customFormat="1" ht="12.75">
      <c r="AK39" s="262"/>
    </row>
    <row r="40" s="220" customFormat="1" ht="12.75">
      <c r="AK40" s="262"/>
    </row>
    <row r="41" s="220" customFormat="1" ht="12.75">
      <c r="AK41" s="262"/>
    </row>
    <row r="42" s="220" customFormat="1" ht="12.75">
      <c r="AK42" s="262"/>
    </row>
    <row r="43" s="220" customFormat="1" ht="12.75">
      <c r="AK43" s="262"/>
    </row>
    <row r="44" s="220" customFormat="1" ht="12.75">
      <c r="AK44" s="262"/>
    </row>
    <row r="45" s="220" customFormat="1" ht="12.75">
      <c r="AK45" s="262"/>
    </row>
    <row r="46" s="220" customFormat="1" ht="12.75">
      <c r="AK46" s="262"/>
    </row>
    <row r="47" s="220" customFormat="1" ht="12.75">
      <c r="AK47" s="262"/>
    </row>
    <row r="48" s="220" customFormat="1" ht="12.75">
      <c r="AK48" s="262"/>
    </row>
    <row r="49" s="220" customFormat="1" ht="12.75">
      <c r="AK49" s="262"/>
    </row>
  </sheetData>
  <mergeCells count="4">
    <mergeCell ref="A21:B21"/>
    <mergeCell ref="A22:B22"/>
    <mergeCell ref="A23:B23"/>
    <mergeCell ref="A1:D1"/>
  </mergeCells>
  <printOptions headings="1" horizontalCentered="1" verticalCentered="1"/>
  <pageMargins left="0.75" right="0.75" top="0.49" bottom="0.53" header="0.5" footer="0.5"/>
  <pageSetup fitToHeight="2" fitToWidth="2" horizontalDpi="600" verticalDpi="600" orientation="landscape" scale="39" r:id="rId2"/>
  <headerFooter alignWithMargins="0">
    <oddFooter>&amp;C&amp;"Arial,Bold"&amp;16&amp;A</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L319"/>
  <sheetViews>
    <sheetView zoomScale="50" zoomScaleNormal="50" workbookViewId="0" topLeftCell="A1">
      <pane xSplit="2" ySplit="3" topLeftCell="C4" activePane="bottomRight" state="frozen"/>
      <selection pane="topLeft" activeCell="A1" sqref="A1"/>
      <selection pane="topRight" activeCell="C1" sqref="C1"/>
      <selection pane="bottomLeft" activeCell="A7" sqref="A7"/>
      <selection pane="bottomRight" activeCell="A4" sqref="A4"/>
    </sheetView>
  </sheetViews>
  <sheetFormatPr defaultColWidth="9.140625" defaultRowHeight="12.75"/>
  <cols>
    <col min="1" max="1" width="7.140625" style="66" customWidth="1"/>
    <col min="2" max="2" width="15.57421875" style="66" bestFit="1" customWidth="1"/>
    <col min="3" max="3" width="16.7109375" style="66" bestFit="1" customWidth="1"/>
    <col min="4" max="4" width="16.140625" style="66" bestFit="1" customWidth="1"/>
    <col min="5" max="5" width="16.7109375" style="66" bestFit="1" customWidth="1"/>
    <col min="6" max="6" width="16.140625" style="66" bestFit="1" customWidth="1"/>
    <col min="7" max="7" width="16.7109375" style="66" bestFit="1" customWidth="1"/>
    <col min="8" max="8" width="15.28125" style="66" bestFit="1" customWidth="1"/>
    <col min="9" max="9" width="16.140625" style="66" bestFit="1" customWidth="1"/>
    <col min="10" max="11" width="15.28125" style="66" bestFit="1" customWidth="1"/>
    <col min="12" max="12" width="13.8515625" style="66" bestFit="1" customWidth="1"/>
    <col min="13" max="13" width="16.140625" style="66" bestFit="1" customWidth="1"/>
    <col min="14" max="14" width="16.7109375" style="66" bestFit="1" customWidth="1"/>
    <col min="15" max="17" width="16.140625" style="66" bestFit="1" customWidth="1"/>
    <col min="18" max="18" width="13.8515625" style="66" bestFit="1" customWidth="1"/>
    <col min="19" max="19" width="16.140625" style="66" bestFit="1" customWidth="1"/>
    <col min="20" max="20" width="15.28125" style="66" bestFit="1" customWidth="1"/>
    <col min="21" max="22" width="16.140625" style="66" bestFit="1" customWidth="1"/>
    <col min="23" max="23" width="16.7109375" style="66" bestFit="1" customWidth="1"/>
    <col min="24" max="24" width="16.140625" style="66" bestFit="1" customWidth="1"/>
    <col min="25" max="25" width="13.8515625" style="66" bestFit="1" customWidth="1"/>
    <col min="26" max="27" width="16.140625" style="66" bestFit="1" customWidth="1"/>
    <col min="28" max="29" width="16.7109375" style="66" bestFit="1" customWidth="1"/>
    <col min="30" max="30" width="13.8515625" style="66" bestFit="1" customWidth="1"/>
    <col min="31" max="32" width="16.140625" style="66" bestFit="1" customWidth="1"/>
    <col min="33" max="34" width="16.7109375" style="66" bestFit="1" customWidth="1"/>
    <col min="35" max="36" width="16.140625" style="66" bestFit="1" customWidth="1"/>
    <col min="37" max="37" width="19.00390625" style="250" bestFit="1" customWidth="1"/>
    <col min="38" max="16384" width="9.140625" style="66" customWidth="1"/>
  </cols>
  <sheetData>
    <row r="1" spans="1:37" s="110" customFormat="1" ht="26.25">
      <c r="A1" s="330" t="s">
        <v>144</v>
      </c>
      <c r="AK1" s="248"/>
    </row>
    <row r="2" s="110" customFormat="1" ht="18.75" thickBot="1">
      <c r="AK2" s="248"/>
    </row>
    <row r="3" spans="1:37" s="116" customFormat="1" ht="121.5" thickBot="1" thickTop="1">
      <c r="A3" s="112" t="s">
        <v>130</v>
      </c>
      <c r="B3" s="113" t="s">
        <v>129</v>
      </c>
      <c r="C3" s="113" t="s">
        <v>0</v>
      </c>
      <c r="D3" s="113" t="s">
        <v>25</v>
      </c>
      <c r="E3" s="113" t="s">
        <v>17</v>
      </c>
      <c r="F3" s="113" t="s">
        <v>5</v>
      </c>
      <c r="G3" s="113" t="s">
        <v>8</v>
      </c>
      <c r="H3" s="113" t="s">
        <v>1</v>
      </c>
      <c r="I3" s="113" t="s">
        <v>6</v>
      </c>
      <c r="J3" s="113" t="s">
        <v>7</v>
      </c>
      <c r="K3" s="113" t="s">
        <v>11</v>
      </c>
      <c r="L3" s="113" t="s">
        <v>15</v>
      </c>
      <c r="M3" s="113" t="s">
        <v>9</v>
      </c>
      <c r="N3" s="114" t="s">
        <v>10</v>
      </c>
      <c r="O3" s="114" t="s">
        <v>27</v>
      </c>
      <c r="P3" s="113" t="s">
        <v>39</v>
      </c>
      <c r="Q3" s="113" t="s">
        <v>26</v>
      </c>
      <c r="R3" s="113" t="s">
        <v>14</v>
      </c>
      <c r="S3" s="113" t="s">
        <v>13</v>
      </c>
      <c r="T3" s="113" t="s">
        <v>12</v>
      </c>
      <c r="U3" s="113" t="s">
        <v>16</v>
      </c>
      <c r="V3" s="113" t="s">
        <v>125</v>
      </c>
      <c r="W3" s="113" t="s">
        <v>30</v>
      </c>
      <c r="X3" s="113" t="s">
        <v>31</v>
      </c>
      <c r="Y3" s="113" t="s">
        <v>32</v>
      </c>
      <c r="Z3" s="113" t="s">
        <v>28</v>
      </c>
      <c r="AA3" s="113" t="s">
        <v>29</v>
      </c>
      <c r="AB3" s="113" t="s">
        <v>33</v>
      </c>
      <c r="AC3" s="114" t="s">
        <v>4</v>
      </c>
      <c r="AD3" s="113" t="s">
        <v>3</v>
      </c>
      <c r="AE3" s="113" t="s">
        <v>34</v>
      </c>
      <c r="AF3" s="113" t="s">
        <v>2</v>
      </c>
      <c r="AG3" s="113" t="s">
        <v>35</v>
      </c>
      <c r="AH3" s="115" t="s">
        <v>36</v>
      </c>
      <c r="AI3" s="113" t="s">
        <v>37</v>
      </c>
      <c r="AJ3" s="113" t="s">
        <v>38</v>
      </c>
      <c r="AK3" s="255" t="s">
        <v>24</v>
      </c>
    </row>
    <row r="4" spans="1:38" ht="18.75" thickTop="1">
      <c r="A4" s="20">
        <v>19</v>
      </c>
      <c r="B4" s="21">
        <v>37751</v>
      </c>
      <c r="C4" s="117">
        <f>+market1!C4+market2!C4+CSAtotals!C6</f>
        <v>170</v>
      </c>
      <c r="D4" s="118">
        <f>+market1!D4+market2!D4+CSAtotals!D6</f>
        <v>120</v>
      </c>
      <c r="E4" s="118">
        <f>+market1!E4+market2!E4+CSAtotals!E6</f>
        <v>190</v>
      </c>
      <c r="F4" s="118">
        <f>+market1!F4+market2!F4+CSAtotals!F6</f>
        <v>120</v>
      </c>
      <c r="G4" s="118">
        <f>+market1!G4+market2!G4+CSAtotals!G6</f>
        <v>210</v>
      </c>
      <c r="H4" s="118">
        <f>+market1!H4+market2!H4+CSAtotals!H6</f>
        <v>170</v>
      </c>
      <c r="I4" s="118">
        <f>+market1!I4+market2!I4+CSAtotals!I6</f>
        <v>170</v>
      </c>
      <c r="J4" s="118">
        <f>+market1!J4+market2!J4+CSAtotals!J6</f>
        <v>120</v>
      </c>
      <c r="K4" s="118">
        <f>+market1!K4+market2!K4+CSAtotals!K6</f>
        <v>120</v>
      </c>
      <c r="L4" s="118">
        <f>+market1!L4+market2!L4+CSAtotals!L6</f>
        <v>120</v>
      </c>
      <c r="M4" s="118">
        <f>+market1!M4+market2!M4+CSAtotals!M6</f>
        <v>210</v>
      </c>
      <c r="N4" s="118">
        <f>+market1!N4+market2!N4+CSAtotals!N6</f>
        <v>230</v>
      </c>
      <c r="O4" s="118">
        <f>+market1!O4+market2!O4+CSAtotals!O6</f>
        <v>140</v>
      </c>
      <c r="P4" s="118">
        <f>+market1!P4+market2!P4+CSAtotals!P6</f>
        <v>170</v>
      </c>
      <c r="Q4" s="118">
        <f>+market1!Q4+market2!Q4+CSAtotals!Q6</f>
        <v>190</v>
      </c>
      <c r="R4" s="118">
        <f>+market1!R4+market2!R4+CSAtotals!R6</f>
        <v>120</v>
      </c>
      <c r="S4" s="80">
        <v>0</v>
      </c>
      <c r="T4" s="80">
        <v>0</v>
      </c>
      <c r="U4" s="80">
        <v>0</v>
      </c>
      <c r="V4" s="80">
        <v>0</v>
      </c>
      <c r="W4" s="80">
        <v>0</v>
      </c>
      <c r="X4" s="80">
        <v>0</v>
      </c>
      <c r="Y4" s="80">
        <v>0</v>
      </c>
      <c r="Z4" s="80">
        <v>0</v>
      </c>
      <c r="AA4" s="80">
        <v>0</v>
      </c>
      <c r="AB4" s="80">
        <v>0</v>
      </c>
      <c r="AC4" s="80">
        <v>0</v>
      </c>
      <c r="AD4" s="80">
        <v>0</v>
      </c>
      <c r="AE4" s="80">
        <v>0</v>
      </c>
      <c r="AF4" s="80">
        <v>0</v>
      </c>
      <c r="AG4" s="80">
        <v>0</v>
      </c>
      <c r="AH4" s="80">
        <v>0</v>
      </c>
      <c r="AI4" s="80">
        <v>0</v>
      </c>
      <c r="AJ4" s="119">
        <v>0</v>
      </c>
      <c r="AK4" s="256">
        <f aca="true" t="shared" si="0" ref="AK4:AK18">C4*C$20+D4*D$20+E4*E$20+F4*F$20+G4*G$20+H4*H$20+I4*I$20+J4*J$20+K4*K$20+L4*L$20+M4*M$20+N4*N$20+O4*O$20+P4*P$20+Q4*Q$20+R4*R$20+S4*S$20+T4*T$20+U4*U$20+V4*V$20+W4*W$20+X4*X$20+Z4*Z$20+AA4*AA$20+Y4*Y$20+AB4*AB$20+AC4*AC$20+AD4*AD$20+AE4*AE$20+AF4*AF$20+AG4*AG$20+AH4*AH$20+AI4*AI$20+AJ4*AJ$20</f>
        <v>3690</v>
      </c>
      <c r="AL4" s="105"/>
    </row>
    <row r="5" spans="1:38" ht="18">
      <c r="A5" s="20">
        <v>20</v>
      </c>
      <c r="B5" s="21">
        <v>37758</v>
      </c>
      <c r="C5" s="120">
        <f>+market1!C5+market2!C5+CSAtotals!C7</f>
        <v>120</v>
      </c>
      <c r="D5" s="121">
        <f>+market1!D5+market2!D5+CSAtotals!D7</f>
        <v>170</v>
      </c>
      <c r="E5" s="121">
        <f>+market1!E5+market2!E5+CSAtotals!E7</f>
        <v>140</v>
      </c>
      <c r="F5" s="121">
        <f>+market1!F5+market2!F5+CSAtotals!F7</f>
        <v>170</v>
      </c>
      <c r="G5" s="121">
        <f>+market1!G5+market2!G5+CSAtotals!G7</f>
        <v>210</v>
      </c>
      <c r="H5" s="121">
        <f>+market1!H5+market2!H5+CSAtotals!H7</f>
        <v>120</v>
      </c>
      <c r="I5" s="121">
        <f>+market1!I5+market2!I5+CSAtotals!I7</f>
        <v>120</v>
      </c>
      <c r="J5" s="121">
        <f>+market1!J5+market2!J5+CSAtotals!J7</f>
        <v>170</v>
      </c>
      <c r="K5" s="121">
        <f>+market1!K5+market2!K5+CSAtotals!K7</f>
        <v>170</v>
      </c>
      <c r="L5" s="121">
        <f>+market1!L5+market2!L5+CSAtotals!L7</f>
        <v>120</v>
      </c>
      <c r="M5" s="121">
        <f>+market1!M5+market2!M5+CSAtotals!M7</f>
        <v>210</v>
      </c>
      <c r="N5" s="121">
        <f>+market1!N5+market2!N5+CSAtotals!N7</f>
        <v>180</v>
      </c>
      <c r="O5" s="121">
        <f>+market1!O5+market2!O5+CSAtotals!O7</f>
        <v>190</v>
      </c>
      <c r="P5" s="121">
        <f>+market1!P5+market2!P5+CSAtotals!P7</f>
        <v>120</v>
      </c>
      <c r="Q5" s="121">
        <f>+market1!Q5+market2!Q5+CSAtotals!Q7</f>
        <v>190</v>
      </c>
      <c r="R5" s="121">
        <f>+market1!R5+market2!R5+CSAtotals!R7</f>
        <v>170</v>
      </c>
      <c r="S5" s="121">
        <f>+market1!S5+market2!S5+CSAtotals!S7</f>
        <v>230</v>
      </c>
      <c r="T5" s="83">
        <v>0</v>
      </c>
      <c r="U5" s="83">
        <v>0</v>
      </c>
      <c r="V5" s="83">
        <v>0</v>
      </c>
      <c r="W5" s="83">
        <v>0</v>
      </c>
      <c r="X5" s="83">
        <v>0</v>
      </c>
      <c r="Y5" s="83">
        <v>0</v>
      </c>
      <c r="Z5" s="83">
        <v>0</v>
      </c>
      <c r="AA5" s="83">
        <v>0</v>
      </c>
      <c r="AB5" s="83">
        <v>0</v>
      </c>
      <c r="AC5" s="83">
        <v>0</v>
      </c>
      <c r="AD5" s="83">
        <v>0</v>
      </c>
      <c r="AE5" s="83">
        <v>0</v>
      </c>
      <c r="AF5" s="83">
        <v>0</v>
      </c>
      <c r="AG5" s="83">
        <v>0</v>
      </c>
      <c r="AH5" s="83">
        <v>0</v>
      </c>
      <c r="AI5" s="83">
        <v>0</v>
      </c>
      <c r="AJ5" s="122">
        <v>0</v>
      </c>
      <c r="AK5" s="257">
        <f t="shared" si="0"/>
        <v>3935</v>
      </c>
      <c r="AL5" s="105"/>
    </row>
    <row r="6" spans="1:38" ht="18">
      <c r="A6" s="20">
        <v>21</v>
      </c>
      <c r="B6" s="21">
        <v>37765</v>
      </c>
      <c r="C6" s="120">
        <f>+market1!C6+market2!C6+CSAtotals!C8</f>
        <v>170</v>
      </c>
      <c r="D6" s="121">
        <f>+market1!D6+market2!D6+CSAtotals!D8</f>
        <v>120</v>
      </c>
      <c r="E6" s="121">
        <f>+market1!E6+market2!E6+CSAtotals!E8</f>
        <v>190</v>
      </c>
      <c r="F6" s="121">
        <f>+market1!F6+market2!F6+CSAtotals!F8</f>
        <v>120</v>
      </c>
      <c r="G6" s="121">
        <f>+market1!G6+market2!G6+CSAtotals!G8</f>
        <v>210</v>
      </c>
      <c r="H6" s="121">
        <f>+market1!H6+market2!H6+CSAtotals!H8</f>
        <v>170</v>
      </c>
      <c r="I6" s="121">
        <f>+market1!I6+market2!I6+CSAtotals!I8</f>
        <v>170</v>
      </c>
      <c r="J6" s="121">
        <f>+market1!J6+market2!J6+CSAtotals!J8</f>
        <v>120</v>
      </c>
      <c r="K6" s="121">
        <f>+market1!K6+market2!K6+CSAtotals!K8</f>
        <v>120</v>
      </c>
      <c r="L6" s="121">
        <f>+market1!L6+market2!L6+CSAtotals!L8</f>
        <v>120</v>
      </c>
      <c r="M6" s="121">
        <f>+market1!M6+market2!M6+CSAtotals!M8</f>
        <v>210</v>
      </c>
      <c r="N6" s="121">
        <f>+market1!N6+market2!N6+CSAtotals!N8</f>
        <v>230</v>
      </c>
      <c r="O6" s="121">
        <f>+market1!O6+market2!O6+CSAtotals!O8</f>
        <v>140</v>
      </c>
      <c r="P6" s="121">
        <f>+market1!P6+market2!P6+CSAtotals!P8</f>
        <v>170</v>
      </c>
      <c r="Q6" s="121">
        <f>+market1!Q6+market2!Q6+CSAtotals!Q8</f>
        <v>190</v>
      </c>
      <c r="R6" s="121">
        <f>+market1!R6+market2!R6+CSAtotals!R8</f>
        <v>120</v>
      </c>
      <c r="S6" s="121">
        <f>+market1!S6+market2!S6+CSAtotals!S8</f>
        <v>180</v>
      </c>
      <c r="T6" s="121">
        <f>+market1!T6+market2!T6+CSAtotals!T8</f>
        <v>190</v>
      </c>
      <c r="U6" s="121">
        <f>+market1!U6+market2!U6+CSAtotals!U8</f>
        <v>120</v>
      </c>
      <c r="V6" s="83">
        <v>0</v>
      </c>
      <c r="W6" s="83">
        <v>0</v>
      </c>
      <c r="X6" s="83">
        <v>0</v>
      </c>
      <c r="Y6" s="83">
        <v>0</v>
      </c>
      <c r="Z6" s="83">
        <v>0</v>
      </c>
      <c r="AA6" s="83">
        <v>0</v>
      </c>
      <c r="AB6" s="83">
        <v>0</v>
      </c>
      <c r="AC6" s="83">
        <v>0</v>
      </c>
      <c r="AD6" s="83">
        <v>0</v>
      </c>
      <c r="AE6" s="83">
        <v>0</v>
      </c>
      <c r="AF6" s="83">
        <v>0</v>
      </c>
      <c r="AG6" s="83">
        <v>0</v>
      </c>
      <c r="AH6" s="83">
        <v>0</v>
      </c>
      <c r="AI6" s="83">
        <v>0</v>
      </c>
      <c r="AJ6" s="122">
        <v>0</v>
      </c>
      <c r="AK6" s="257">
        <f t="shared" si="0"/>
        <v>4330</v>
      </c>
      <c r="AL6" s="105"/>
    </row>
    <row r="7" spans="1:38" ht="18">
      <c r="A7" s="20">
        <v>22</v>
      </c>
      <c r="B7" s="21">
        <v>37772</v>
      </c>
      <c r="C7" s="120">
        <f>+market1!C7+market2!C7+CSAtotals!C9</f>
        <v>120</v>
      </c>
      <c r="D7" s="121">
        <f>+market1!D7+market2!D7+CSAtotals!D9</f>
        <v>170</v>
      </c>
      <c r="E7" s="121">
        <f>+market1!E7+market2!E7+CSAtotals!E9</f>
        <v>140</v>
      </c>
      <c r="F7" s="121">
        <f>+market1!F7+market2!F7+CSAtotals!F9</f>
        <v>170</v>
      </c>
      <c r="G7" s="121">
        <f>+market1!G7+market2!G7+CSAtotals!G9</f>
        <v>210</v>
      </c>
      <c r="H7" s="121">
        <f>+market1!H7+market2!H7+CSAtotals!H9</f>
        <v>120</v>
      </c>
      <c r="I7" s="121">
        <f>+market1!I7+market2!I7+CSAtotals!I9</f>
        <v>120</v>
      </c>
      <c r="J7" s="121">
        <f>+market1!J7+market2!J7+CSAtotals!J9</f>
        <v>170</v>
      </c>
      <c r="K7" s="121">
        <f>+market1!K7+market2!K7+CSAtotals!K9</f>
        <v>170</v>
      </c>
      <c r="L7" s="121">
        <f>+market1!L7+market2!L7+CSAtotals!L9</f>
        <v>120</v>
      </c>
      <c r="M7" s="121">
        <f>+market1!M7+market2!M7+CSAtotals!M9</f>
        <v>210</v>
      </c>
      <c r="N7" s="121">
        <f>+market1!N7+market2!N7+CSAtotals!N9</f>
        <v>180</v>
      </c>
      <c r="O7" s="121">
        <f>+market1!O7+market2!O7+CSAtotals!O9</f>
        <v>190</v>
      </c>
      <c r="P7" s="121">
        <f>+market1!P7+market2!P7+CSAtotals!P9</f>
        <v>120</v>
      </c>
      <c r="Q7" s="121">
        <f>+market1!Q7+market2!Q7+CSAtotals!Q9</f>
        <v>190</v>
      </c>
      <c r="R7" s="121">
        <f>+market1!R7+market2!R7+CSAtotals!R9</f>
        <v>170</v>
      </c>
      <c r="S7" s="121">
        <f>+market1!S7+market2!S7+CSAtotals!S9</f>
        <v>230</v>
      </c>
      <c r="T7" s="121">
        <f>+market1!T7+market2!T7+CSAtotals!T9</f>
        <v>140</v>
      </c>
      <c r="U7" s="121">
        <f>+market1!U7+market2!U7+CSAtotals!U9</f>
        <v>170</v>
      </c>
      <c r="V7" s="83">
        <v>0</v>
      </c>
      <c r="W7" s="83">
        <v>0</v>
      </c>
      <c r="X7" s="83">
        <v>0</v>
      </c>
      <c r="Y7" s="83">
        <v>0</v>
      </c>
      <c r="Z7" s="83">
        <v>0</v>
      </c>
      <c r="AA7" s="83">
        <v>0</v>
      </c>
      <c r="AB7" s="83">
        <v>0</v>
      </c>
      <c r="AC7" s="83">
        <v>0</v>
      </c>
      <c r="AD7" s="83">
        <v>0</v>
      </c>
      <c r="AE7" s="83">
        <v>0</v>
      </c>
      <c r="AF7" s="83">
        <v>0</v>
      </c>
      <c r="AG7" s="83">
        <v>0</v>
      </c>
      <c r="AH7" s="83">
        <v>0</v>
      </c>
      <c r="AI7" s="83">
        <v>0</v>
      </c>
      <c r="AJ7" s="122">
        <v>0</v>
      </c>
      <c r="AK7" s="257">
        <f t="shared" si="0"/>
        <v>4330</v>
      </c>
      <c r="AL7" s="105"/>
    </row>
    <row r="8" spans="1:38" ht="18">
      <c r="A8" s="20">
        <v>23</v>
      </c>
      <c r="B8" s="21">
        <v>37779</v>
      </c>
      <c r="C8" s="120">
        <f>+market1!C8+market2!C8+CSAtotals!C10</f>
        <v>170</v>
      </c>
      <c r="D8" s="121">
        <f>+market1!D8+market2!D8+CSAtotals!D10</f>
        <v>120</v>
      </c>
      <c r="E8" s="121">
        <f>+market1!E8+market2!E8+CSAtotals!E10</f>
        <v>190</v>
      </c>
      <c r="F8" s="121">
        <f>+market1!F8+market2!F8+CSAtotals!F10</f>
        <v>120</v>
      </c>
      <c r="G8" s="121">
        <f>+market1!G8+market2!G8+CSAtotals!G10</f>
        <v>210</v>
      </c>
      <c r="H8" s="121">
        <f>+market1!H8+market2!H8+CSAtotals!H10</f>
        <v>170</v>
      </c>
      <c r="I8" s="121">
        <f>+market1!I8+market2!I8+CSAtotals!I10</f>
        <v>170</v>
      </c>
      <c r="J8" s="121">
        <f>+market1!J8+market2!J8+CSAtotals!J10</f>
        <v>120</v>
      </c>
      <c r="K8" s="121">
        <f>+market1!K8+market2!K8+CSAtotals!K10</f>
        <v>120</v>
      </c>
      <c r="L8" s="121">
        <f>+market1!L8+market2!L8+CSAtotals!L10</f>
        <v>120</v>
      </c>
      <c r="M8" s="121">
        <f>+market1!M8+market2!M8+CSAtotals!M10</f>
        <v>210</v>
      </c>
      <c r="N8" s="121">
        <f>+market1!N8+market2!N8+CSAtotals!N10</f>
        <v>230</v>
      </c>
      <c r="O8" s="121">
        <f>+market1!O8+market2!O8+CSAtotals!O10</f>
        <v>140</v>
      </c>
      <c r="P8" s="121">
        <f>+market1!P8+market2!P8+CSAtotals!P10</f>
        <v>170</v>
      </c>
      <c r="Q8" s="121">
        <f>+market1!Q8+market2!Q8+CSAtotals!Q10</f>
        <v>190</v>
      </c>
      <c r="R8" s="121">
        <f>+market1!R8+market2!R8+CSAtotals!R10</f>
        <v>120</v>
      </c>
      <c r="S8" s="121">
        <f>+market1!S8+market2!S8+CSAtotals!S10</f>
        <v>180</v>
      </c>
      <c r="T8" s="121">
        <f>+market1!T8+market2!T8+CSAtotals!T10</f>
        <v>190</v>
      </c>
      <c r="U8" s="121">
        <f>+market1!U8+market2!U8+CSAtotals!U10</f>
        <v>120</v>
      </c>
      <c r="V8" s="83">
        <v>0</v>
      </c>
      <c r="W8" s="83">
        <v>0</v>
      </c>
      <c r="X8" s="83">
        <v>0</v>
      </c>
      <c r="Y8" s="83">
        <v>0</v>
      </c>
      <c r="Z8" s="83">
        <v>0</v>
      </c>
      <c r="AA8" s="83">
        <v>0</v>
      </c>
      <c r="AB8" s="83">
        <v>0</v>
      </c>
      <c r="AC8" s="83">
        <v>0</v>
      </c>
      <c r="AD8" s="83">
        <v>0</v>
      </c>
      <c r="AE8" s="83">
        <v>0</v>
      </c>
      <c r="AF8" s="83">
        <v>0</v>
      </c>
      <c r="AG8" s="83">
        <v>0</v>
      </c>
      <c r="AH8" s="83">
        <v>0</v>
      </c>
      <c r="AI8" s="83">
        <v>0</v>
      </c>
      <c r="AJ8" s="122">
        <v>0</v>
      </c>
      <c r="AK8" s="257">
        <f t="shared" si="0"/>
        <v>4330</v>
      </c>
      <c r="AL8" s="105"/>
    </row>
    <row r="9" spans="1:38" ht="18">
      <c r="A9" s="20">
        <v>24</v>
      </c>
      <c r="B9" s="21">
        <v>37786</v>
      </c>
      <c r="C9" s="120">
        <f>+market1!C9+market2!C9+CSAtotals!C11</f>
        <v>120</v>
      </c>
      <c r="D9" s="121">
        <f>+market1!D9+market2!D9+CSAtotals!D11</f>
        <v>170</v>
      </c>
      <c r="E9" s="121">
        <f>+market1!E9+market2!E9+CSAtotals!E11</f>
        <v>140</v>
      </c>
      <c r="F9" s="121">
        <f>+market1!F9+market2!F9+CSAtotals!F11</f>
        <v>170</v>
      </c>
      <c r="G9" s="121">
        <f>+market1!G9+market2!G9+CSAtotals!G11</f>
        <v>210</v>
      </c>
      <c r="H9" s="121">
        <f>+market1!H9+market2!H9+CSAtotals!H11</f>
        <v>120</v>
      </c>
      <c r="I9" s="121">
        <f>+market1!I9+market2!I9+CSAtotals!I11</f>
        <v>120</v>
      </c>
      <c r="J9" s="121">
        <f>+market1!J9+market2!J9+CSAtotals!J11</f>
        <v>170</v>
      </c>
      <c r="K9" s="121">
        <f>+market1!K9+market2!K9+CSAtotals!K11</f>
        <v>170</v>
      </c>
      <c r="L9" s="121">
        <f>+market1!L9+market2!L9+CSAtotals!L11</f>
        <v>120</v>
      </c>
      <c r="M9" s="121">
        <f>+market1!M9+market2!M9+CSAtotals!M11</f>
        <v>210</v>
      </c>
      <c r="N9" s="121">
        <f>+market1!N9+market2!N9+CSAtotals!N11</f>
        <v>180</v>
      </c>
      <c r="O9" s="121">
        <f>+market1!O9+market2!O9+CSAtotals!O11</f>
        <v>190</v>
      </c>
      <c r="P9" s="121">
        <f>+market1!P9+market2!P9+CSAtotals!P11</f>
        <v>120</v>
      </c>
      <c r="Q9" s="83">
        <v>0</v>
      </c>
      <c r="R9" s="83">
        <v>0</v>
      </c>
      <c r="S9" s="121">
        <f>+market1!S9+market2!S9+CSAtotals!S11</f>
        <v>230</v>
      </c>
      <c r="T9" s="121">
        <f>+market1!T9+market2!T9+CSAtotals!T11</f>
        <v>140</v>
      </c>
      <c r="U9" s="121">
        <f>+market1!U9+market2!U9+CSAtotals!U11</f>
        <v>170</v>
      </c>
      <c r="V9" s="121">
        <f>+market1!V9+market2!V9+CSAtotals!V11</f>
        <v>210</v>
      </c>
      <c r="W9" s="121">
        <f>+market1!W9+market2!W9+CSAtotals!W11</f>
        <v>270</v>
      </c>
      <c r="X9" s="121">
        <f>+market1!X9+market2!X9+CSAtotals!X11</f>
        <v>160</v>
      </c>
      <c r="Y9" s="83">
        <v>0</v>
      </c>
      <c r="Z9" s="83">
        <v>0</v>
      </c>
      <c r="AA9" s="83">
        <v>0</v>
      </c>
      <c r="AB9" s="83">
        <v>0</v>
      </c>
      <c r="AC9" s="83">
        <v>0</v>
      </c>
      <c r="AD9" s="83">
        <v>0</v>
      </c>
      <c r="AE9" s="83">
        <v>0</v>
      </c>
      <c r="AF9" s="83">
        <v>0</v>
      </c>
      <c r="AG9" s="83">
        <v>0</v>
      </c>
      <c r="AH9" s="83">
        <v>0</v>
      </c>
      <c r="AI9" s="83">
        <v>0</v>
      </c>
      <c r="AJ9" s="122">
        <v>0</v>
      </c>
      <c r="AK9" s="257">
        <f t="shared" si="0"/>
        <v>4690</v>
      </c>
      <c r="AL9" s="105"/>
    </row>
    <row r="10" spans="1:38" ht="18">
      <c r="A10" s="20">
        <v>25</v>
      </c>
      <c r="B10" s="21">
        <v>37793</v>
      </c>
      <c r="C10" s="120">
        <f>+market1!C10+market2!C10+CSAtotals!C12</f>
        <v>170</v>
      </c>
      <c r="D10" s="121">
        <f>+market1!D10+market2!D10+CSAtotals!D12</f>
        <v>120</v>
      </c>
      <c r="E10" s="121">
        <f>+market1!E10+market2!E10+CSAtotals!E12</f>
        <v>190</v>
      </c>
      <c r="F10" s="121">
        <f>+market1!F10+market2!F10+CSAtotals!F12</f>
        <v>120</v>
      </c>
      <c r="G10" s="121">
        <f>+market1!G10+market2!G10+CSAtotals!G12</f>
        <v>210</v>
      </c>
      <c r="H10" s="121">
        <f>+market1!H10+market2!H10+CSAtotals!H12</f>
        <v>170</v>
      </c>
      <c r="I10" s="121">
        <f>+market1!I10+market2!I10+CSAtotals!I12</f>
        <v>170</v>
      </c>
      <c r="J10" s="121">
        <f>+market1!J10+market2!J10+CSAtotals!J12</f>
        <v>120</v>
      </c>
      <c r="K10" s="121">
        <f>+market1!K10+market2!K10+CSAtotals!K12</f>
        <v>120</v>
      </c>
      <c r="L10" s="121">
        <f>+market1!L10+market2!L10+CSAtotals!L12</f>
        <v>120</v>
      </c>
      <c r="M10" s="121">
        <f>+market1!M10+market2!M10+CSAtotals!M12</f>
        <v>210</v>
      </c>
      <c r="N10" s="83">
        <v>0</v>
      </c>
      <c r="O10" s="83">
        <v>0</v>
      </c>
      <c r="P10" s="83">
        <v>0</v>
      </c>
      <c r="Q10" s="83">
        <v>0</v>
      </c>
      <c r="R10" s="83">
        <v>0</v>
      </c>
      <c r="S10" s="121">
        <f>+market1!S10+market2!S10+CSAtotals!S12</f>
        <v>180</v>
      </c>
      <c r="T10" s="121">
        <f>+market1!T10+market2!T10+CSAtotals!T12</f>
        <v>190</v>
      </c>
      <c r="U10" s="121">
        <f>+market1!U10+market2!U10+CSAtotals!U12</f>
        <v>120</v>
      </c>
      <c r="V10" s="121">
        <f>+market1!V10+market2!V10+CSAtotals!V12</f>
        <v>160</v>
      </c>
      <c r="W10" s="121">
        <f>+market1!W10+market2!W10+CSAtotals!W12</f>
        <v>220</v>
      </c>
      <c r="X10" s="121">
        <f>+market1!X10+market2!X10+CSAtotals!X12</f>
        <v>210</v>
      </c>
      <c r="Y10" s="121">
        <f>+market1!Y10+market2!Y10+CSAtotals!Y12</f>
        <v>160</v>
      </c>
      <c r="Z10" s="83">
        <v>0</v>
      </c>
      <c r="AA10" s="83">
        <v>0</v>
      </c>
      <c r="AB10" s="83">
        <v>0</v>
      </c>
      <c r="AC10" s="83">
        <v>0</v>
      </c>
      <c r="AD10" s="83">
        <v>0</v>
      </c>
      <c r="AE10" s="83">
        <v>0</v>
      </c>
      <c r="AF10" s="83">
        <v>0</v>
      </c>
      <c r="AG10" s="83">
        <v>0</v>
      </c>
      <c r="AH10" s="83">
        <v>0</v>
      </c>
      <c r="AI10" s="83">
        <v>0</v>
      </c>
      <c r="AJ10" s="122">
        <v>0</v>
      </c>
      <c r="AK10" s="257">
        <f t="shared" si="0"/>
        <v>3725</v>
      </c>
      <c r="AL10" s="105"/>
    </row>
    <row r="11" spans="1:38" ht="18">
      <c r="A11" s="20">
        <v>26</v>
      </c>
      <c r="B11" s="21">
        <v>37800</v>
      </c>
      <c r="C11" s="120">
        <f>+market1!C11+market2!C11+CSAtotals!C13</f>
        <v>120</v>
      </c>
      <c r="D11" s="121">
        <f>+market1!D11+market2!D11+CSAtotals!D13</f>
        <v>170</v>
      </c>
      <c r="E11" s="121">
        <f>+market1!E11+market2!E11+CSAtotals!E13</f>
        <v>140</v>
      </c>
      <c r="F11" s="121">
        <f>+market1!F11+market2!F11+CSAtotals!F13</f>
        <v>170</v>
      </c>
      <c r="G11" s="121">
        <f>+market1!G11+market2!G11+CSAtotals!G13</f>
        <v>210</v>
      </c>
      <c r="H11" s="121">
        <f>+market1!H11+market2!H11+CSAtotals!H13</f>
        <v>120</v>
      </c>
      <c r="I11" s="121">
        <f>+market1!I11+market2!I11+CSAtotals!I13</f>
        <v>120</v>
      </c>
      <c r="J11" s="121">
        <f>+market1!J11+market2!J11+CSAtotals!J13</f>
        <v>170</v>
      </c>
      <c r="K11" s="121">
        <f>+market1!K11+market2!K11+CSAtotals!K13</f>
        <v>170</v>
      </c>
      <c r="L11" s="121">
        <f>+market1!L11+market2!L11+CSAtotals!L13</f>
        <v>120</v>
      </c>
      <c r="M11" s="121">
        <f>+market1!M11+market2!M11+CSAtotals!M13</f>
        <v>210</v>
      </c>
      <c r="N11" s="83">
        <v>0</v>
      </c>
      <c r="O11" s="83">
        <v>0</v>
      </c>
      <c r="P11" s="83">
        <v>0</v>
      </c>
      <c r="Q11" s="83">
        <v>0</v>
      </c>
      <c r="R11" s="83">
        <v>0</v>
      </c>
      <c r="S11" s="83">
        <v>0</v>
      </c>
      <c r="T11" s="121">
        <f>+market1!T11+market2!T11+CSAtotals!T13</f>
        <v>140</v>
      </c>
      <c r="U11" s="121">
        <f>+market1!U11+market2!U11+CSAtotals!U13</f>
        <v>170</v>
      </c>
      <c r="V11" s="121">
        <f>+market1!V11+market2!V11+CSAtotals!V13</f>
        <v>210</v>
      </c>
      <c r="W11" s="121">
        <f>+market1!W11+market2!W11+CSAtotals!W13</f>
        <v>270</v>
      </c>
      <c r="X11" s="121">
        <f>+market1!X11+market2!X11+CSAtotals!X13</f>
        <v>160</v>
      </c>
      <c r="Y11" s="121">
        <f>+market1!Y11+market2!Y11+CSAtotals!Y13</f>
        <v>210</v>
      </c>
      <c r="Z11" s="121">
        <f>+market1!Z11+market2!Z11+CSAtotals!Z13</f>
        <v>190</v>
      </c>
      <c r="AA11" s="121">
        <f>+market1!AA11+market2!AA11+CSAtotals!AA13</f>
        <v>190</v>
      </c>
      <c r="AB11" s="121">
        <f>+market1!AB11+market2!AB11+CSAtotals!AB13</f>
        <v>160</v>
      </c>
      <c r="AC11" s="121">
        <f>+market1!AC11+market2!AC11+CSAtotals!AC13</f>
        <v>190</v>
      </c>
      <c r="AD11" s="121">
        <f>+market1!AD11+market2!AD11+CSAtotals!AD13</f>
        <v>210</v>
      </c>
      <c r="AE11" s="83">
        <v>0</v>
      </c>
      <c r="AF11" s="83">
        <v>0</v>
      </c>
      <c r="AG11" s="83">
        <v>0</v>
      </c>
      <c r="AH11" s="83">
        <v>0</v>
      </c>
      <c r="AI11" s="83">
        <v>0</v>
      </c>
      <c r="AJ11" s="122">
        <v>0</v>
      </c>
      <c r="AK11" s="257">
        <f t="shared" si="0"/>
        <v>4715</v>
      </c>
      <c r="AL11" s="105"/>
    </row>
    <row r="12" spans="1:38" ht="18">
      <c r="A12" s="20">
        <v>27</v>
      </c>
      <c r="B12" s="21">
        <v>37807</v>
      </c>
      <c r="C12" s="120">
        <f>+market1!C12+market2!C12+CSAtotals!C14</f>
        <v>170</v>
      </c>
      <c r="D12" s="121">
        <f>+market1!D12+market2!D12+CSAtotals!D14</f>
        <v>120</v>
      </c>
      <c r="E12" s="121">
        <f>+market1!E12+market2!E12+CSAtotals!E14</f>
        <v>190</v>
      </c>
      <c r="F12" s="121">
        <f>+market1!F12+market2!F12+CSAtotals!F14</f>
        <v>120</v>
      </c>
      <c r="G12" s="83">
        <v>0</v>
      </c>
      <c r="H12" s="83">
        <v>0</v>
      </c>
      <c r="I12" s="83">
        <v>0</v>
      </c>
      <c r="J12" s="83">
        <v>0</v>
      </c>
      <c r="K12" s="83">
        <v>0</v>
      </c>
      <c r="L12" s="83">
        <v>0</v>
      </c>
      <c r="M12" s="83">
        <v>0</v>
      </c>
      <c r="N12" s="83">
        <v>0</v>
      </c>
      <c r="O12" s="83">
        <v>0</v>
      </c>
      <c r="P12" s="83">
        <v>0</v>
      </c>
      <c r="Q12" s="83">
        <v>0</v>
      </c>
      <c r="R12" s="83">
        <v>0</v>
      </c>
      <c r="S12" s="83">
        <v>0</v>
      </c>
      <c r="T12" s="121">
        <f>+market1!T12+market2!T12+CSAtotals!T14</f>
        <v>190</v>
      </c>
      <c r="U12" s="121">
        <f>+market1!U12+market2!U12+CSAtotals!U14</f>
        <v>120</v>
      </c>
      <c r="V12" s="121">
        <f>+market1!V12+market2!V12+CSAtotals!V14</f>
        <v>160</v>
      </c>
      <c r="W12" s="121">
        <f>+market1!W12+market2!W12+CSAtotals!W14</f>
        <v>220</v>
      </c>
      <c r="X12" s="121">
        <f>+market1!X12+market2!X12+CSAtotals!X14</f>
        <v>210</v>
      </c>
      <c r="Y12" s="121">
        <f>+market1!Y12+market2!Y12+CSAtotals!Y14</f>
        <v>160</v>
      </c>
      <c r="Z12" s="121">
        <f>+market1!Z12+market2!Z12+CSAtotals!Z14</f>
        <v>140</v>
      </c>
      <c r="AA12" s="121">
        <f>+market1!AA12+market2!AA12+CSAtotals!AA14</f>
        <v>140</v>
      </c>
      <c r="AB12" s="121">
        <f>+market1!AB12+market2!AB12+CSAtotals!AB14</f>
        <v>210</v>
      </c>
      <c r="AC12" s="121">
        <f>+market1!AC12+market2!AC12+CSAtotals!AC14</f>
        <v>140</v>
      </c>
      <c r="AD12" s="121">
        <f>+market1!AD12+market2!AD12+CSAtotals!AD14</f>
        <v>160</v>
      </c>
      <c r="AE12" s="121">
        <f>+market1!AE12+market2!AE12+CSAtotals!AE14</f>
        <v>230</v>
      </c>
      <c r="AF12" s="121">
        <f>+market1!AF12+market2!AF12+CSAtotals!AF14</f>
        <v>230</v>
      </c>
      <c r="AG12" s="83">
        <v>0</v>
      </c>
      <c r="AH12" s="83">
        <v>0</v>
      </c>
      <c r="AI12" s="83">
        <v>0</v>
      </c>
      <c r="AJ12" s="122">
        <v>0</v>
      </c>
      <c r="AK12" s="257">
        <f t="shared" si="0"/>
        <v>3560</v>
      </c>
      <c r="AL12" s="105"/>
    </row>
    <row r="13" spans="1:38" ht="18">
      <c r="A13" s="20">
        <v>28</v>
      </c>
      <c r="B13" s="21">
        <v>37814</v>
      </c>
      <c r="C13" s="120">
        <f>+market1!C13+market2!C13+CSAtotals!C15</f>
        <v>120</v>
      </c>
      <c r="D13" s="121">
        <f>+market1!D13+market2!D13+CSAtotals!D15</f>
        <v>170</v>
      </c>
      <c r="E13" s="121">
        <f>+market1!E13+market2!E13+CSAtotals!E15</f>
        <v>140</v>
      </c>
      <c r="F13" s="83">
        <v>0</v>
      </c>
      <c r="G13" s="83">
        <v>0</v>
      </c>
      <c r="H13" s="83">
        <v>0</v>
      </c>
      <c r="I13" s="83">
        <v>0</v>
      </c>
      <c r="J13" s="83">
        <v>0</v>
      </c>
      <c r="K13" s="83">
        <v>0</v>
      </c>
      <c r="L13" s="83">
        <v>0</v>
      </c>
      <c r="M13" s="83">
        <v>0</v>
      </c>
      <c r="N13" s="83">
        <v>0</v>
      </c>
      <c r="O13" s="83">
        <v>0</v>
      </c>
      <c r="P13" s="83">
        <v>0</v>
      </c>
      <c r="Q13" s="83">
        <v>0</v>
      </c>
      <c r="R13" s="83">
        <v>0</v>
      </c>
      <c r="S13" s="83">
        <v>0</v>
      </c>
      <c r="T13" s="83">
        <v>0</v>
      </c>
      <c r="U13" s="83">
        <v>0</v>
      </c>
      <c r="V13" s="121">
        <f>+market1!V13+market2!V13+CSAtotals!V15</f>
        <v>210</v>
      </c>
      <c r="W13" s="121">
        <f>+market1!W13+market2!W13+CSAtotals!W15</f>
        <v>270</v>
      </c>
      <c r="X13" s="121">
        <f>+market1!X13+market2!X13+CSAtotals!X15</f>
        <v>160</v>
      </c>
      <c r="Y13" s="121">
        <f>+market1!Y13+market2!Y13+CSAtotals!Y15</f>
        <v>210</v>
      </c>
      <c r="Z13" s="121">
        <f>+market1!Z13+market2!Z13+CSAtotals!Z15</f>
        <v>190</v>
      </c>
      <c r="AA13" s="121">
        <f>+market1!AA13+market2!AA13+CSAtotals!AA15</f>
        <v>190</v>
      </c>
      <c r="AB13" s="121">
        <f>+market1!AB13+market2!AB13+CSAtotals!AB15</f>
        <v>160</v>
      </c>
      <c r="AC13" s="121">
        <f>+market1!AC13+market2!AC13+CSAtotals!AC15</f>
        <v>190</v>
      </c>
      <c r="AD13" s="121">
        <f>+market1!AD13+market2!AD13+CSAtotals!AD15</f>
        <v>210</v>
      </c>
      <c r="AE13" s="121">
        <f>+market1!AE13+market2!AE13+CSAtotals!AE15</f>
        <v>180</v>
      </c>
      <c r="AF13" s="121">
        <f>+market1!AF13+market2!AF13+CSAtotals!AF15</f>
        <v>180</v>
      </c>
      <c r="AG13" s="121">
        <f>+market1!AG13+market2!AG13+CSAtotals!AG15</f>
        <v>190</v>
      </c>
      <c r="AH13" s="121">
        <f>+market1!AH13+market2!AH13+CSAtotals!AH15</f>
        <v>140</v>
      </c>
      <c r="AI13" s="121">
        <f>+market1!AI13+market2!AI13+CSAtotals!AI15</f>
        <v>170</v>
      </c>
      <c r="AJ13" s="122">
        <v>0</v>
      </c>
      <c r="AK13" s="257">
        <f t="shared" si="0"/>
        <v>4640</v>
      </c>
      <c r="AL13" s="105"/>
    </row>
    <row r="14" spans="1:38" ht="18">
      <c r="A14" s="20">
        <v>29</v>
      </c>
      <c r="B14" s="21">
        <v>37821</v>
      </c>
      <c r="C14" s="120">
        <f>+market1!C14+market2!C14+CSAtotals!C16</f>
        <v>170</v>
      </c>
      <c r="D14" s="121">
        <f>+market1!D14+market2!D14+CSAtotals!D16</f>
        <v>120</v>
      </c>
      <c r="E14" s="121">
        <f>+market1!E14+market2!E14+CSAtotals!E16</f>
        <v>190</v>
      </c>
      <c r="F14" s="83">
        <v>0</v>
      </c>
      <c r="G14" s="83">
        <v>0</v>
      </c>
      <c r="H14" s="83">
        <v>0</v>
      </c>
      <c r="I14" s="83">
        <v>0</v>
      </c>
      <c r="J14" s="83">
        <v>0</v>
      </c>
      <c r="K14" s="83">
        <v>0</v>
      </c>
      <c r="L14" s="83">
        <v>0</v>
      </c>
      <c r="M14" s="83">
        <v>0</v>
      </c>
      <c r="N14" s="83">
        <v>0</v>
      </c>
      <c r="O14" s="83">
        <v>0</v>
      </c>
      <c r="P14" s="83">
        <v>0</v>
      </c>
      <c r="Q14" s="83">
        <v>0</v>
      </c>
      <c r="R14" s="83">
        <v>0</v>
      </c>
      <c r="S14" s="83">
        <v>0</v>
      </c>
      <c r="T14" s="83">
        <v>0</v>
      </c>
      <c r="U14" s="83">
        <v>0</v>
      </c>
      <c r="V14" s="121">
        <f>+market1!V14+market2!V14+CSAtotals!V16</f>
        <v>160</v>
      </c>
      <c r="W14" s="121">
        <f>+market1!W14+market2!W14+CSAtotals!W16</f>
        <v>220</v>
      </c>
      <c r="X14" s="121">
        <f>+market1!X14+market2!X14+CSAtotals!X16</f>
        <v>210</v>
      </c>
      <c r="Y14" s="121">
        <f>+market1!Y14+market2!Y14+CSAtotals!Y16</f>
        <v>160</v>
      </c>
      <c r="Z14" s="121">
        <f>+market1!Z14+market2!Z14+CSAtotals!Z16</f>
        <v>140</v>
      </c>
      <c r="AA14" s="121">
        <f>+market1!AA14+market2!AA14+CSAtotals!AA16</f>
        <v>140</v>
      </c>
      <c r="AB14" s="121">
        <f>+market1!AB14+market2!AB14+CSAtotals!AB16</f>
        <v>210</v>
      </c>
      <c r="AC14" s="121">
        <f>+market1!AC14+market2!AC14+CSAtotals!AC16</f>
        <v>140</v>
      </c>
      <c r="AD14" s="121">
        <f>+market1!AD14+market2!AD14+CSAtotals!AD16</f>
        <v>160</v>
      </c>
      <c r="AE14" s="121">
        <f>+market1!AE14+market2!AE14+CSAtotals!AE16</f>
        <v>230</v>
      </c>
      <c r="AF14" s="121">
        <f>+market1!AF14+market2!AF14+CSAtotals!AF16</f>
        <v>230</v>
      </c>
      <c r="AG14" s="121">
        <f>+market1!AG14+market2!AG14+CSAtotals!AG16</f>
        <v>140</v>
      </c>
      <c r="AH14" s="121">
        <f>+market1!AH14+market2!AH14+CSAtotals!AH16</f>
        <v>190</v>
      </c>
      <c r="AI14" s="121">
        <f>+market1!AI14+market2!AI14+CSAtotals!AI16</f>
        <v>120</v>
      </c>
      <c r="AJ14" s="123">
        <f>+market1!AJ14+market2!AJ14+CSAtotals!AJ16</f>
        <v>190</v>
      </c>
      <c r="AK14" s="257">
        <f t="shared" si="0"/>
        <v>4820</v>
      </c>
      <c r="AL14" s="105"/>
    </row>
    <row r="15" spans="1:38" ht="18">
      <c r="A15" s="20">
        <v>30</v>
      </c>
      <c r="B15" s="21">
        <v>37828</v>
      </c>
      <c r="C15" s="120">
        <f>+market1!C15+market2!C15+CSAtotals!C17</f>
        <v>120</v>
      </c>
      <c r="D15" s="121">
        <f>+market1!D15+market2!D15+CSAtotals!D17</f>
        <v>170</v>
      </c>
      <c r="E15" s="121">
        <f>+market1!E15+market2!E15+CSAtotals!E17</f>
        <v>140</v>
      </c>
      <c r="F15" s="83">
        <v>0</v>
      </c>
      <c r="G15" s="83">
        <v>0</v>
      </c>
      <c r="H15" s="83">
        <v>0</v>
      </c>
      <c r="I15" s="83">
        <v>0</v>
      </c>
      <c r="J15" s="83">
        <v>0</v>
      </c>
      <c r="K15" s="83">
        <v>0</v>
      </c>
      <c r="L15" s="83">
        <v>0</v>
      </c>
      <c r="M15" s="83">
        <v>0</v>
      </c>
      <c r="N15" s="83">
        <v>0</v>
      </c>
      <c r="O15" s="83">
        <v>0</v>
      </c>
      <c r="P15" s="83">
        <v>0</v>
      </c>
      <c r="Q15" s="83">
        <v>0</v>
      </c>
      <c r="R15" s="83">
        <v>0</v>
      </c>
      <c r="S15" s="83">
        <v>0</v>
      </c>
      <c r="T15" s="83">
        <v>0</v>
      </c>
      <c r="U15" s="83">
        <v>0</v>
      </c>
      <c r="V15" s="121">
        <f>+market1!V15+market2!V15+CSAtotals!V17</f>
        <v>210</v>
      </c>
      <c r="W15" s="121">
        <f>+market1!W15+market2!W15+CSAtotals!W17</f>
        <v>270</v>
      </c>
      <c r="X15" s="121">
        <f>+market1!X15+market2!X15+CSAtotals!X17</f>
        <v>160</v>
      </c>
      <c r="Y15" s="121">
        <f>+market1!Y15+market2!Y15+CSAtotals!Y17</f>
        <v>210</v>
      </c>
      <c r="Z15" s="121">
        <f>+market1!Z15+market2!Z15+CSAtotals!Z17</f>
        <v>190</v>
      </c>
      <c r="AA15" s="121">
        <f>+market1!AA15+market2!AA15+CSAtotals!AA17</f>
        <v>190</v>
      </c>
      <c r="AB15" s="121">
        <f>+market1!AB15+market2!AB15+CSAtotals!AB17</f>
        <v>160</v>
      </c>
      <c r="AC15" s="121">
        <f>+market1!AC15+market2!AC15+CSAtotals!AC17</f>
        <v>190</v>
      </c>
      <c r="AD15" s="121">
        <f>+market1!AD15+market2!AD15+CSAtotals!AD17</f>
        <v>210</v>
      </c>
      <c r="AE15" s="121">
        <f>+market1!AE15+market2!AE15+CSAtotals!AE17</f>
        <v>180</v>
      </c>
      <c r="AF15" s="121">
        <f>+market1!AF15+market2!AF15+CSAtotals!AF17</f>
        <v>180</v>
      </c>
      <c r="AG15" s="121">
        <f>+market1!AG15+market2!AG15+CSAtotals!AG17</f>
        <v>190</v>
      </c>
      <c r="AH15" s="121">
        <f>+market1!AH15+market2!AH15+CSAtotals!AH17</f>
        <v>140</v>
      </c>
      <c r="AI15" s="121">
        <f>+market1!AI15+market2!AI15+CSAtotals!AI17</f>
        <v>170</v>
      </c>
      <c r="AJ15" s="123">
        <f>+market1!AJ15+market2!AJ15+CSAtotals!AJ17</f>
        <v>140</v>
      </c>
      <c r="AK15" s="257">
        <f t="shared" si="0"/>
        <v>4920</v>
      </c>
      <c r="AL15" s="105"/>
    </row>
    <row r="16" spans="1:38" ht="18">
      <c r="A16" s="20">
        <v>31</v>
      </c>
      <c r="B16" s="21">
        <v>37835</v>
      </c>
      <c r="C16" s="120">
        <f>+market1!C16+market2!C16+CSAtotals!C18</f>
        <v>170</v>
      </c>
      <c r="D16" s="121">
        <f>+market1!D16+market2!D16+CSAtotals!D18</f>
        <v>120</v>
      </c>
      <c r="E16" s="121">
        <f>+market1!E16+market2!E16+CSAtotals!E18</f>
        <v>190</v>
      </c>
      <c r="F16" s="83">
        <v>0</v>
      </c>
      <c r="G16" s="83">
        <v>0</v>
      </c>
      <c r="H16" s="83">
        <v>0</v>
      </c>
      <c r="I16" s="83">
        <v>0</v>
      </c>
      <c r="J16" s="83">
        <v>0</v>
      </c>
      <c r="K16" s="83">
        <v>0</v>
      </c>
      <c r="L16" s="83">
        <v>0</v>
      </c>
      <c r="M16" s="83">
        <v>0</v>
      </c>
      <c r="N16" s="83">
        <v>0</v>
      </c>
      <c r="O16" s="83">
        <v>0</v>
      </c>
      <c r="P16" s="83">
        <v>0</v>
      </c>
      <c r="Q16" s="83">
        <v>0</v>
      </c>
      <c r="R16" s="83">
        <v>0</v>
      </c>
      <c r="S16" s="83">
        <v>0</v>
      </c>
      <c r="T16" s="83">
        <v>0</v>
      </c>
      <c r="U16" s="83">
        <v>0</v>
      </c>
      <c r="V16" s="121">
        <f>+market1!V16+market2!V16+CSAtotals!V18</f>
        <v>160</v>
      </c>
      <c r="W16" s="121">
        <f>+market1!W16+market2!W16+CSAtotals!W18</f>
        <v>220</v>
      </c>
      <c r="X16" s="121">
        <f>+market1!X16+market2!X16+CSAtotals!X18</f>
        <v>210</v>
      </c>
      <c r="Y16" s="121">
        <f>+market1!Y16+market2!Y16+CSAtotals!Y18</f>
        <v>160</v>
      </c>
      <c r="Z16" s="121">
        <f>+market1!Z16+market2!Z16+CSAtotals!Z18</f>
        <v>140</v>
      </c>
      <c r="AA16" s="121">
        <f>+market1!AA16+market2!AA16+CSAtotals!AA18</f>
        <v>140</v>
      </c>
      <c r="AB16" s="121">
        <f>+market1!AB16+market2!AB16+CSAtotals!AB18</f>
        <v>210</v>
      </c>
      <c r="AC16" s="121">
        <f>+market1!AC16+market2!AC16+CSAtotals!AC18</f>
        <v>140</v>
      </c>
      <c r="AD16" s="121">
        <f>+market1!AD16+market2!AD16+CSAtotals!AD18</f>
        <v>160</v>
      </c>
      <c r="AE16" s="121">
        <f>+market1!AE16+market2!AE16+CSAtotals!AE18</f>
        <v>230</v>
      </c>
      <c r="AF16" s="121">
        <f>+market1!AF16+market2!AF16+CSAtotals!AF18</f>
        <v>230</v>
      </c>
      <c r="AG16" s="121">
        <f>+market1!AG16+market2!AG16+CSAtotals!AG18</f>
        <v>140</v>
      </c>
      <c r="AH16" s="121">
        <f>+market1!AH16+market2!AH16+CSAtotals!AH18</f>
        <v>190</v>
      </c>
      <c r="AI16" s="121">
        <f>+market1!AI16+market2!AI16+CSAtotals!AI18</f>
        <v>120</v>
      </c>
      <c r="AJ16" s="123">
        <f>+market1!AJ16+market2!AJ16+CSAtotals!AJ18</f>
        <v>190</v>
      </c>
      <c r="AK16" s="257">
        <f t="shared" si="0"/>
        <v>4820</v>
      </c>
      <c r="AL16" s="105"/>
    </row>
    <row r="17" spans="1:38" ht="18">
      <c r="A17" s="33">
        <v>32</v>
      </c>
      <c r="B17" s="281">
        <v>37842</v>
      </c>
      <c r="C17" s="120">
        <f>+market1!C17+market2!C17+CSAtotals!C19</f>
        <v>120</v>
      </c>
      <c r="D17" s="121">
        <f>+market1!D17+market2!D17+CSAtotals!D19</f>
        <v>170</v>
      </c>
      <c r="E17" s="121">
        <f>+market1!E17+market2!E17+CSAtotals!E19</f>
        <v>140</v>
      </c>
      <c r="F17" s="83">
        <v>0</v>
      </c>
      <c r="G17" s="83">
        <v>0</v>
      </c>
      <c r="H17" s="83">
        <v>0</v>
      </c>
      <c r="I17" s="83">
        <v>0</v>
      </c>
      <c r="J17" s="83">
        <v>0</v>
      </c>
      <c r="K17" s="83">
        <v>0</v>
      </c>
      <c r="L17" s="83">
        <v>0</v>
      </c>
      <c r="M17" s="83">
        <v>0</v>
      </c>
      <c r="N17" s="83">
        <v>0</v>
      </c>
      <c r="O17" s="83">
        <v>0</v>
      </c>
      <c r="P17" s="83">
        <v>0</v>
      </c>
      <c r="Q17" s="83">
        <v>0</v>
      </c>
      <c r="R17" s="83">
        <v>0</v>
      </c>
      <c r="S17" s="83">
        <v>0</v>
      </c>
      <c r="T17" s="83">
        <v>0</v>
      </c>
      <c r="U17" s="83">
        <v>0</v>
      </c>
      <c r="V17" s="121">
        <f>+market1!V17+market2!V17+CSAtotals!V19</f>
        <v>210</v>
      </c>
      <c r="W17" s="121">
        <f>+market1!W17+market2!W17+CSAtotals!W19</f>
        <v>270</v>
      </c>
      <c r="X17" s="121">
        <f>+market1!X17+market2!X17+CSAtotals!X19</f>
        <v>160</v>
      </c>
      <c r="Y17" s="121">
        <f>+market1!Y17+market2!Y17+CSAtotals!Y19</f>
        <v>210</v>
      </c>
      <c r="Z17" s="121">
        <f>+market1!Z17+market2!Z17+CSAtotals!Z19</f>
        <v>190</v>
      </c>
      <c r="AA17" s="121">
        <f>+market1!AA17+market2!AA17+CSAtotals!AA19</f>
        <v>190</v>
      </c>
      <c r="AB17" s="121">
        <f>+market1!AB17+market2!AB17+CSAtotals!AB19</f>
        <v>160</v>
      </c>
      <c r="AC17" s="121">
        <f>+market1!AC17+market2!AC17+CSAtotals!AC19</f>
        <v>190</v>
      </c>
      <c r="AD17" s="121">
        <f>+market1!AD17+market2!AD17+CSAtotals!AD19</f>
        <v>210</v>
      </c>
      <c r="AE17" s="121">
        <f>+market1!AE17+market2!AE17+CSAtotals!AE19</f>
        <v>180</v>
      </c>
      <c r="AF17" s="121">
        <f>+market1!AF17+market2!AF17+CSAtotals!AF19</f>
        <v>180</v>
      </c>
      <c r="AG17" s="121">
        <f>+market1!AG17+market2!AG17+CSAtotals!AG19</f>
        <v>190</v>
      </c>
      <c r="AH17" s="121">
        <f>+market1!AH17+market2!AH17+CSAtotals!AH19</f>
        <v>140</v>
      </c>
      <c r="AI17" s="121">
        <f>+market1!AI17+market2!AI17+CSAtotals!AI19</f>
        <v>170</v>
      </c>
      <c r="AJ17" s="123">
        <f>+market1!AJ17+market2!AJ17+CSAtotals!AJ19</f>
        <v>140</v>
      </c>
      <c r="AK17" s="257">
        <f t="shared" si="0"/>
        <v>4920</v>
      </c>
      <c r="AL17" s="105"/>
    </row>
    <row r="18" spans="1:38" ht="18.75" thickBot="1">
      <c r="A18" s="300">
        <v>33</v>
      </c>
      <c r="B18" s="301">
        <v>38215</v>
      </c>
      <c r="C18" s="296">
        <f>+market1!C18+market2!C18+CSAtotals!C20</f>
        <v>170</v>
      </c>
      <c r="D18" s="297">
        <f>+market1!D18+market2!D18+CSAtotals!D20</f>
        <v>120</v>
      </c>
      <c r="E18" s="297">
        <f>+market1!E18+market2!E18+CSAtotals!E20</f>
        <v>190</v>
      </c>
      <c r="F18" s="298">
        <v>0</v>
      </c>
      <c r="G18" s="298">
        <v>0</v>
      </c>
      <c r="H18" s="298">
        <v>0</v>
      </c>
      <c r="I18" s="298">
        <v>0</v>
      </c>
      <c r="J18" s="298">
        <v>0</v>
      </c>
      <c r="K18" s="298">
        <v>0</v>
      </c>
      <c r="L18" s="298">
        <v>0</v>
      </c>
      <c r="M18" s="298">
        <v>0</v>
      </c>
      <c r="N18" s="298">
        <v>0</v>
      </c>
      <c r="O18" s="298">
        <v>0</v>
      </c>
      <c r="P18" s="298">
        <v>0</v>
      </c>
      <c r="Q18" s="298">
        <v>0</v>
      </c>
      <c r="R18" s="298">
        <v>0</v>
      </c>
      <c r="S18" s="298">
        <v>0</v>
      </c>
      <c r="T18" s="298">
        <v>0</v>
      </c>
      <c r="U18" s="298">
        <v>0</v>
      </c>
      <c r="V18" s="297">
        <f>+market1!V18+market2!V18+CSAtotals!V20</f>
        <v>160</v>
      </c>
      <c r="W18" s="297">
        <f>+market1!W18+market2!W18+CSAtotals!W20</f>
        <v>220</v>
      </c>
      <c r="X18" s="297">
        <f>+market1!X18+market2!X18+CSAtotals!X20</f>
        <v>210</v>
      </c>
      <c r="Y18" s="297">
        <f>+market1!Y18+market2!Y18+CSAtotals!Y20</f>
        <v>160</v>
      </c>
      <c r="Z18" s="297">
        <f>+market1!Z18+market2!Z18+CSAtotals!Z20</f>
        <v>140</v>
      </c>
      <c r="AA18" s="297">
        <f>+market1!AA18+market2!AA18+CSAtotals!AA20</f>
        <v>140</v>
      </c>
      <c r="AB18" s="297">
        <f>+market1!AB18+market2!AB18+CSAtotals!AB20</f>
        <v>210</v>
      </c>
      <c r="AC18" s="297">
        <f>+market1!AC18+market2!AC18+CSAtotals!AC20</f>
        <v>140</v>
      </c>
      <c r="AD18" s="297">
        <f>+market1!AD18+market2!AD18+CSAtotals!AD20</f>
        <v>160</v>
      </c>
      <c r="AE18" s="297">
        <f>+market1!AE18+market2!AE18+CSAtotals!AE20</f>
        <v>230</v>
      </c>
      <c r="AF18" s="297">
        <f>+market1!AF18+market2!AF18+CSAtotals!AF20</f>
        <v>230</v>
      </c>
      <c r="AG18" s="297">
        <f>+market1!AG18+market2!AG18+CSAtotals!AG20</f>
        <v>140</v>
      </c>
      <c r="AH18" s="297">
        <f>+market1!AH18+market2!AH18+CSAtotals!AH20</f>
        <v>190</v>
      </c>
      <c r="AI18" s="297">
        <f>+market1!AI18+market2!AI18+CSAtotals!AI20</f>
        <v>120</v>
      </c>
      <c r="AJ18" s="299">
        <f>+market1!AJ18+market2!AJ18+CSAtotals!AJ20</f>
        <v>190</v>
      </c>
      <c r="AK18" s="258">
        <f t="shared" si="0"/>
        <v>4820</v>
      </c>
      <c r="AL18" s="105"/>
    </row>
    <row r="19" spans="1:38" ht="18.75" thickTop="1">
      <c r="A19" s="340" t="s">
        <v>97</v>
      </c>
      <c r="B19" s="340"/>
      <c r="C19" s="285">
        <f>SUM(C4:C18)</f>
        <v>2200</v>
      </c>
      <c r="D19" s="285">
        <f aca="true" t="shared" si="1" ref="D19:AJ19">SUM(D4:D18)</f>
        <v>2150</v>
      </c>
      <c r="E19" s="285">
        <f t="shared" si="1"/>
        <v>2500</v>
      </c>
      <c r="F19" s="285">
        <f t="shared" si="1"/>
        <v>1280</v>
      </c>
      <c r="G19" s="285">
        <f t="shared" si="1"/>
        <v>1680</v>
      </c>
      <c r="H19" s="285">
        <f t="shared" si="1"/>
        <v>1160</v>
      </c>
      <c r="I19" s="285">
        <f t="shared" si="1"/>
        <v>1160</v>
      </c>
      <c r="J19" s="285">
        <f t="shared" si="1"/>
        <v>1160</v>
      </c>
      <c r="K19" s="285">
        <f t="shared" si="1"/>
        <v>1160</v>
      </c>
      <c r="L19" s="285">
        <f>SUM(L4:L18)</f>
        <v>960</v>
      </c>
      <c r="M19" s="285">
        <f>SUM(M4:M18)</f>
        <v>1680</v>
      </c>
      <c r="N19" s="285">
        <f>SUM(N4:N18)</f>
        <v>1230</v>
      </c>
      <c r="O19" s="285">
        <f>SUM(O4:O18)</f>
        <v>990</v>
      </c>
      <c r="P19" s="285">
        <f>SUM(P4:P18)</f>
        <v>870</v>
      </c>
      <c r="Q19" s="285">
        <f t="shared" si="1"/>
        <v>950</v>
      </c>
      <c r="R19" s="285">
        <f t="shared" si="1"/>
        <v>700</v>
      </c>
      <c r="S19" s="285">
        <f t="shared" si="1"/>
        <v>1230</v>
      </c>
      <c r="T19" s="285">
        <f t="shared" si="1"/>
        <v>1180</v>
      </c>
      <c r="U19" s="285">
        <f t="shared" si="1"/>
        <v>990</v>
      </c>
      <c r="V19" s="285">
        <f t="shared" si="1"/>
        <v>1850</v>
      </c>
      <c r="W19" s="285">
        <f t="shared" si="1"/>
        <v>2450</v>
      </c>
      <c r="X19" s="285">
        <f t="shared" si="1"/>
        <v>1850</v>
      </c>
      <c r="Y19" s="285">
        <f>SUM(Y4:Y18)</f>
        <v>1640</v>
      </c>
      <c r="Z19" s="285">
        <f t="shared" si="1"/>
        <v>1320</v>
      </c>
      <c r="AA19" s="285">
        <f t="shared" si="1"/>
        <v>1320</v>
      </c>
      <c r="AB19" s="285">
        <f t="shared" si="1"/>
        <v>1480</v>
      </c>
      <c r="AC19" s="285">
        <f t="shared" si="1"/>
        <v>1320</v>
      </c>
      <c r="AD19" s="285">
        <f t="shared" si="1"/>
        <v>1480</v>
      </c>
      <c r="AE19" s="285">
        <f t="shared" si="1"/>
        <v>1460</v>
      </c>
      <c r="AF19" s="285">
        <f t="shared" si="1"/>
        <v>1460</v>
      </c>
      <c r="AG19" s="285">
        <f t="shared" si="1"/>
        <v>990</v>
      </c>
      <c r="AH19" s="285">
        <f t="shared" si="1"/>
        <v>990</v>
      </c>
      <c r="AI19" s="285">
        <f t="shared" si="1"/>
        <v>870</v>
      </c>
      <c r="AJ19" s="285">
        <f t="shared" si="1"/>
        <v>850</v>
      </c>
      <c r="AK19" s="259"/>
      <c r="AL19" s="105"/>
    </row>
    <row r="20" spans="1:38" ht="18.75" thickBot="1">
      <c r="A20" s="341" t="s">
        <v>98</v>
      </c>
      <c r="B20" s="341"/>
      <c r="C20" s="107">
        <f>produceunits!C38</f>
        <v>1.5</v>
      </c>
      <c r="D20" s="107">
        <f>produceunits!C27</f>
        <v>1</v>
      </c>
      <c r="E20" s="107">
        <f>produceunits!C20</f>
        <v>1.5</v>
      </c>
      <c r="F20" s="107">
        <f>produceunits!C31</f>
        <v>1</v>
      </c>
      <c r="G20" s="107">
        <f>produceunits!C34</f>
        <v>2</v>
      </c>
      <c r="H20" s="107">
        <f>produceunits!C8</f>
        <v>1</v>
      </c>
      <c r="I20" s="107">
        <f>produceunits!C9</f>
        <v>1.5</v>
      </c>
      <c r="J20" s="107">
        <f>produceunits!C40</f>
        <v>1</v>
      </c>
      <c r="K20" s="107">
        <f>produceunits!C21</f>
        <v>1</v>
      </c>
      <c r="L20" s="107">
        <f>produceunits!C22</f>
        <v>1</v>
      </c>
      <c r="M20" s="107">
        <f>produceunits!C23</f>
        <v>1</v>
      </c>
      <c r="N20" s="107">
        <f>produceunits!C10</f>
        <v>2</v>
      </c>
      <c r="O20" s="107">
        <f>produceunits!C14</f>
        <v>2</v>
      </c>
      <c r="P20" s="107">
        <f>produceunits!C26</f>
        <v>1.5</v>
      </c>
      <c r="Q20" s="107">
        <f>produceunits!C28</f>
        <v>2</v>
      </c>
      <c r="R20" s="107">
        <f>produceunits!C24</f>
        <v>1</v>
      </c>
      <c r="S20" s="107">
        <f>produceunits!C13</f>
        <v>1.5</v>
      </c>
      <c r="T20" s="107">
        <f>produceunits!C15</f>
        <v>1</v>
      </c>
      <c r="U20" s="107">
        <f>produceunits!C11</f>
        <v>1.5</v>
      </c>
      <c r="V20" s="107">
        <f>produceunits!C30</f>
        <v>1</v>
      </c>
      <c r="W20" s="107">
        <f>produceunits!C37</f>
        <v>2</v>
      </c>
      <c r="X20" s="107">
        <f>produceunits!C36</f>
        <v>1</v>
      </c>
      <c r="Y20" s="107">
        <f>produceunits!C16</f>
        <v>0.5</v>
      </c>
      <c r="Z20" s="107">
        <f>produceunits!C35</f>
        <v>1</v>
      </c>
      <c r="AA20" s="107">
        <f>produceunits!C19</f>
        <v>1</v>
      </c>
      <c r="AB20" s="107">
        <f>produceunits!C32</f>
        <v>2</v>
      </c>
      <c r="AC20" s="107">
        <f>produceunits!C25</f>
        <v>2</v>
      </c>
      <c r="AD20" s="107">
        <f>produceunits!C18</f>
        <v>0.5</v>
      </c>
      <c r="AE20" s="107">
        <f>produceunits!C29</f>
        <v>1</v>
      </c>
      <c r="AF20" s="107">
        <f>produceunits!C39</f>
        <v>1</v>
      </c>
      <c r="AG20" s="107">
        <f>produceunits!C41</f>
        <v>4</v>
      </c>
      <c r="AH20" s="107">
        <f>produceunits!C12</f>
        <v>3</v>
      </c>
      <c r="AI20" s="107">
        <f>produceunits!C33</f>
        <v>2</v>
      </c>
      <c r="AJ20" s="107">
        <f>produceunits!C17</f>
        <v>2</v>
      </c>
      <c r="AK20" s="278" t="s">
        <v>23</v>
      </c>
      <c r="AL20" s="105"/>
    </row>
    <row r="21" spans="1:38" s="254" customFormat="1" ht="19.5" thickBot="1" thickTop="1">
      <c r="A21" s="342" t="s">
        <v>99</v>
      </c>
      <c r="B21" s="342"/>
      <c r="C21" s="261">
        <f>+C19*C20</f>
        <v>3300</v>
      </c>
      <c r="D21" s="261">
        <f aca="true" t="shared" si="2" ref="D21:AI21">+D19*D20</f>
        <v>2150</v>
      </c>
      <c r="E21" s="261">
        <f t="shared" si="2"/>
        <v>3750</v>
      </c>
      <c r="F21" s="261">
        <f t="shared" si="2"/>
        <v>1280</v>
      </c>
      <c r="G21" s="261">
        <f t="shared" si="2"/>
        <v>3360</v>
      </c>
      <c r="H21" s="261">
        <f t="shared" si="2"/>
        <v>1160</v>
      </c>
      <c r="I21" s="261">
        <f t="shared" si="2"/>
        <v>1740</v>
      </c>
      <c r="J21" s="261">
        <f t="shared" si="2"/>
        <v>1160</v>
      </c>
      <c r="K21" s="261">
        <f t="shared" si="2"/>
        <v>1160</v>
      </c>
      <c r="L21" s="261">
        <f>+L19*L20</f>
        <v>960</v>
      </c>
      <c r="M21" s="261">
        <f>+M19*M20</f>
        <v>1680</v>
      </c>
      <c r="N21" s="261">
        <f>+N19*N20</f>
        <v>2460</v>
      </c>
      <c r="O21" s="261">
        <f>+O19*O20</f>
        <v>1980</v>
      </c>
      <c r="P21" s="261">
        <f>+P19*P20</f>
        <v>1305</v>
      </c>
      <c r="Q21" s="261">
        <f t="shared" si="2"/>
        <v>1900</v>
      </c>
      <c r="R21" s="261">
        <f t="shared" si="2"/>
        <v>700</v>
      </c>
      <c r="S21" s="261">
        <f t="shared" si="2"/>
        <v>1845</v>
      </c>
      <c r="T21" s="261">
        <f t="shared" si="2"/>
        <v>1180</v>
      </c>
      <c r="U21" s="261">
        <f t="shared" si="2"/>
        <v>1485</v>
      </c>
      <c r="V21" s="261">
        <f t="shared" si="2"/>
        <v>1850</v>
      </c>
      <c r="W21" s="261">
        <f t="shared" si="2"/>
        <v>4900</v>
      </c>
      <c r="X21" s="261">
        <f t="shared" si="2"/>
        <v>1850</v>
      </c>
      <c r="Y21" s="261">
        <f>+Y19*Y20</f>
        <v>820</v>
      </c>
      <c r="Z21" s="261">
        <f t="shared" si="2"/>
        <v>1320</v>
      </c>
      <c r="AA21" s="261">
        <f t="shared" si="2"/>
        <v>1320</v>
      </c>
      <c r="AB21" s="261">
        <f t="shared" si="2"/>
        <v>2960</v>
      </c>
      <c r="AC21" s="261">
        <f t="shared" si="2"/>
        <v>2640</v>
      </c>
      <c r="AD21" s="261">
        <f t="shared" si="2"/>
        <v>740</v>
      </c>
      <c r="AE21" s="261">
        <f t="shared" si="2"/>
        <v>1460</v>
      </c>
      <c r="AF21" s="261">
        <f t="shared" si="2"/>
        <v>1460</v>
      </c>
      <c r="AG21" s="261">
        <f t="shared" si="2"/>
        <v>3960</v>
      </c>
      <c r="AH21" s="261">
        <f t="shared" si="2"/>
        <v>2970</v>
      </c>
      <c r="AI21" s="261">
        <f t="shared" si="2"/>
        <v>1740</v>
      </c>
      <c r="AJ21" s="276">
        <f>+AJ19*AJ20</f>
        <v>1700</v>
      </c>
      <c r="AK21" s="277">
        <f>SUM(AK4:AK18)</f>
        <v>66245</v>
      </c>
      <c r="AL21" s="253"/>
    </row>
    <row r="22" s="234" customFormat="1" ht="18.75" thickTop="1">
      <c r="AK22" s="249"/>
    </row>
    <row r="23" s="234" customFormat="1" ht="18">
      <c r="AK23" s="249"/>
    </row>
    <row r="24" s="234" customFormat="1" ht="18">
      <c r="AK24" s="249"/>
    </row>
    <row r="25" s="234" customFormat="1" ht="18">
      <c r="AK25" s="249"/>
    </row>
    <row r="26" s="234" customFormat="1" ht="18">
      <c r="AK26" s="249"/>
    </row>
    <row r="27" s="234" customFormat="1" ht="18">
      <c r="AK27" s="249"/>
    </row>
    <row r="28" s="234" customFormat="1" ht="18">
      <c r="AK28" s="249"/>
    </row>
    <row r="29" s="234" customFormat="1" ht="18">
      <c r="AK29" s="249"/>
    </row>
    <row r="30" s="234" customFormat="1" ht="18">
      <c r="AK30" s="249"/>
    </row>
    <row r="31" s="234" customFormat="1" ht="18">
      <c r="AK31" s="249"/>
    </row>
    <row r="32" s="234" customFormat="1" ht="18">
      <c r="AK32" s="249"/>
    </row>
    <row r="33" s="234" customFormat="1" ht="18">
      <c r="AK33" s="249"/>
    </row>
    <row r="34" s="234" customFormat="1" ht="18">
      <c r="AK34" s="249"/>
    </row>
    <row r="35" s="234" customFormat="1" ht="18">
      <c r="AK35" s="249"/>
    </row>
    <row r="36" s="234" customFormat="1" ht="18">
      <c r="AK36" s="249"/>
    </row>
    <row r="37" s="234" customFormat="1" ht="18">
      <c r="AK37" s="249"/>
    </row>
    <row r="38" s="234" customFormat="1" ht="18">
      <c r="AK38" s="249"/>
    </row>
    <row r="39" s="234" customFormat="1" ht="18">
      <c r="AK39" s="249"/>
    </row>
    <row r="40" s="234" customFormat="1" ht="18">
      <c r="AK40" s="249"/>
    </row>
    <row r="41" s="234" customFormat="1" ht="18">
      <c r="AK41" s="249"/>
    </row>
    <row r="42" s="234" customFormat="1" ht="18">
      <c r="AK42" s="249"/>
    </row>
    <row r="43" s="234" customFormat="1" ht="18">
      <c r="AK43" s="249"/>
    </row>
    <row r="44" s="234" customFormat="1" ht="18">
      <c r="AK44" s="249"/>
    </row>
    <row r="45" s="234" customFormat="1" ht="18">
      <c r="AK45" s="249"/>
    </row>
    <row r="46" s="234" customFormat="1" ht="18">
      <c r="AK46" s="249"/>
    </row>
    <row r="47" s="234" customFormat="1" ht="18">
      <c r="AK47" s="249"/>
    </row>
    <row r="48" s="234" customFormat="1" ht="18">
      <c r="AK48" s="249"/>
    </row>
    <row r="49" s="234" customFormat="1" ht="18">
      <c r="AK49" s="249"/>
    </row>
    <row r="50" s="234" customFormat="1" ht="18">
      <c r="AK50" s="249"/>
    </row>
    <row r="51" s="234" customFormat="1" ht="18">
      <c r="AK51" s="249"/>
    </row>
    <row r="52" s="234" customFormat="1" ht="18">
      <c r="AK52" s="249"/>
    </row>
    <row r="53" s="234" customFormat="1" ht="18">
      <c r="AK53" s="249"/>
    </row>
    <row r="54" s="234" customFormat="1" ht="18">
      <c r="AK54" s="249"/>
    </row>
    <row r="55" s="234" customFormat="1" ht="18">
      <c r="AK55" s="249"/>
    </row>
    <row r="56" s="234" customFormat="1" ht="18">
      <c r="AK56" s="249"/>
    </row>
    <row r="57" s="234" customFormat="1" ht="18">
      <c r="AK57" s="249"/>
    </row>
    <row r="58" s="234" customFormat="1" ht="18">
      <c r="AK58" s="249"/>
    </row>
    <row r="59" s="234" customFormat="1" ht="18">
      <c r="AK59" s="249"/>
    </row>
    <row r="60" s="234" customFormat="1" ht="18">
      <c r="AK60" s="249"/>
    </row>
    <row r="61" s="234" customFormat="1" ht="18">
      <c r="AK61" s="249"/>
    </row>
    <row r="62" s="234" customFormat="1" ht="18">
      <c r="AK62" s="249"/>
    </row>
    <row r="63" s="234" customFormat="1" ht="18">
      <c r="AK63" s="249"/>
    </row>
    <row r="64" s="234" customFormat="1" ht="18">
      <c r="AK64" s="249"/>
    </row>
    <row r="65" s="234" customFormat="1" ht="18">
      <c r="AK65" s="249"/>
    </row>
    <row r="66" s="234" customFormat="1" ht="18">
      <c r="AK66" s="249"/>
    </row>
    <row r="67" s="234" customFormat="1" ht="18">
      <c r="AK67" s="249"/>
    </row>
    <row r="68" s="234" customFormat="1" ht="18">
      <c r="AK68" s="249"/>
    </row>
    <row r="69" s="234" customFormat="1" ht="18">
      <c r="AK69" s="249"/>
    </row>
    <row r="70" s="234" customFormat="1" ht="18">
      <c r="AK70" s="249"/>
    </row>
    <row r="71" s="234" customFormat="1" ht="18">
      <c r="AK71" s="249"/>
    </row>
    <row r="72" s="234" customFormat="1" ht="18">
      <c r="AK72" s="249"/>
    </row>
    <row r="73" s="234" customFormat="1" ht="18">
      <c r="AK73" s="249"/>
    </row>
    <row r="74" s="234" customFormat="1" ht="18">
      <c r="AK74" s="249"/>
    </row>
    <row r="75" s="234" customFormat="1" ht="18">
      <c r="AK75" s="249"/>
    </row>
    <row r="76" s="234" customFormat="1" ht="18">
      <c r="AK76" s="249"/>
    </row>
    <row r="77" s="234" customFormat="1" ht="18">
      <c r="AK77" s="249"/>
    </row>
    <row r="78" s="234" customFormat="1" ht="18">
      <c r="AK78" s="249"/>
    </row>
    <row r="79" s="234" customFormat="1" ht="18">
      <c r="AK79" s="249"/>
    </row>
    <row r="80" s="234" customFormat="1" ht="18">
      <c r="AK80" s="249"/>
    </row>
    <row r="81" s="234" customFormat="1" ht="18">
      <c r="AK81" s="249"/>
    </row>
    <row r="82" s="234" customFormat="1" ht="18">
      <c r="AK82" s="249"/>
    </row>
    <row r="83" s="234" customFormat="1" ht="18">
      <c r="AK83" s="249"/>
    </row>
    <row r="84" s="234" customFormat="1" ht="18">
      <c r="AK84" s="249"/>
    </row>
    <row r="85" s="234" customFormat="1" ht="18">
      <c r="AK85" s="249"/>
    </row>
    <row r="86" s="234" customFormat="1" ht="18">
      <c r="AK86" s="249"/>
    </row>
    <row r="87" s="234" customFormat="1" ht="18">
      <c r="AK87" s="249"/>
    </row>
    <row r="88" s="234" customFormat="1" ht="18">
      <c r="AK88" s="249"/>
    </row>
    <row r="89" s="234" customFormat="1" ht="18">
      <c r="AK89" s="249"/>
    </row>
    <row r="90" s="234" customFormat="1" ht="18">
      <c r="AK90" s="249"/>
    </row>
    <row r="91" s="234" customFormat="1" ht="18">
      <c r="AK91" s="249"/>
    </row>
    <row r="92" s="234" customFormat="1" ht="18">
      <c r="AK92" s="249"/>
    </row>
    <row r="93" s="234" customFormat="1" ht="18">
      <c r="AK93" s="249"/>
    </row>
    <row r="94" s="234" customFormat="1" ht="18">
      <c r="AK94" s="249"/>
    </row>
    <row r="95" s="234" customFormat="1" ht="18">
      <c r="AK95" s="249"/>
    </row>
    <row r="96" s="234" customFormat="1" ht="18">
      <c r="AK96" s="249"/>
    </row>
    <row r="97" s="234" customFormat="1" ht="18">
      <c r="AK97" s="249"/>
    </row>
    <row r="98" s="234" customFormat="1" ht="18">
      <c r="AK98" s="249"/>
    </row>
    <row r="99" s="234" customFormat="1" ht="18">
      <c r="AK99" s="249"/>
    </row>
    <row r="100" s="234" customFormat="1" ht="18">
      <c r="AK100" s="249"/>
    </row>
    <row r="101" s="234" customFormat="1" ht="18">
      <c r="AK101" s="249"/>
    </row>
    <row r="102" s="234" customFormat="1" ht="18">
      <c r="AK102" s="249"/>
    </row>
    <row r="103" s="234" customFormat="1" ht="18">
      <c r="AK103" s="249"/>
    </row>
    <row r="104" s="234" customFormat="1" ht="18">
      <c r="AK104" s="249"/>
    </row>
    <row r="105" s="234" customFormat="1" ht="18">
      <c r="AK105" s="249"/>
    </row>
    <row r="106" s="234" customFormat="1" ht="18">
      <c r="AK106" s="249"/>
    </row>
    <row r="107" s="234" customFormat="1" ht="18">
      <c r="AK107" s="249"/>
    </row>
    <row r="108" s="234" customFormat="1" ht="18">
      <c r="AK108" s="249"/>
    </row>
    <row r="109" s="234" customFormat="1" ht="18">
      <c r="AK109" s="249"/>
    </row>
    <row r="110" s="234" customFormat="1" ht="18">
      <c r="AK110" s="249"/>
    </row>
    <row r="111" s="234" customFormat="1" ht="18">
      <c r="AK111" s="249"/>
    </row>
    <row r="112" s="234" customFormat="1" ht="18">
      <c r="AK112" s="249"/>
    </row>
    <row r="113" s="234" customFormat="1" ht="18">
      <c r="AK113" s="249"/>
    </row>
    <row r="114" s="234" customFormat="1" ht="18">
      <c r="AK114" s="249"/>
    </row>
    <row r="115" s="234" customFormat="1" ht="18">
      <c r="AK115" s="249"/>
    </row>
    <row r="116" s="234" customFormat="1" ht="18">
      <c r="AK116" s="249"/>
    </row>
    <row r="117" s="234" customFormat="1" ht="18">
      <c r="AK117" s="249"/>
    </row>
    <row r="118" s="234" customFormat="1" ht="18">
      <c r="AK118" s="249"/>
    </row>
    <row r="119" s="234" customFormat="1" ht="18">
      <c r="AK119" s="249"/>
    </row>
    <row r="120" s="234" customFormat="1" ht="18">
      <c r="AK120" s="249"/>
    </row>
    <row r="121" s="234" customFormat="1" ht="18">
      <c r="AK121" s="249"/>
    </row>
    <row r="122" s="234" customFormat="1" ht="18">
      <c r="AK122" s="249"/>
    </row>
    <row r="123" s="234" customFormat="1" ht="18">
      <c r="AK123" s="249"/>
    </row>
    <row r="124" s="234" customFormat="1" ht="18">
      <c r="AK124" s="249"/>
    </row>
    <row r="125" s="234" customFormat="1" ht="18">
      <c r="AK125" s="249"/>
    </row>
    <row r="126" s="234" customFormat="1" ht="18">
      <c r="AK126" s="249"/>
    </row>
    <row r="127" s="234" customFormat="1" ht="18">
      <c r="AK127" s="249"/>
    </row>
    <row r="128" s="234" customFormat="1" ht="18">
      <c r="AK128" s="249"/>
    </row>
    <row r="129" s="234" customFormat="1" ht="18">
      <c r="AK129" s="249"/>
    </row>
    <row r="130" s="234" customFormat="1" ht="18">
      <c r="AK130" s="249"/>
    </row>
    <row r="131" s="234" customFormat="1" ht="18">
      <c r="AK131" s="249"/>
    </row>
    <row r="132" s="234" customFormat="1" ht="18">
      <c r="AK132" s="249"/>
    </row>
    <row r="133" s="234" customFormat="1" ht="18">
      <c r="AK133" s="249"/>
    </row>
    <row r="134" s="234" customFormat="1" ht="18">
      <c r="AK134" s="249"/>
    </row>
    <row r="135" s="234" customFormat="1" ht="18">
      <c r="AK135" s="249"/>
    </row>
    <row r="136" s="234" customFormat="1" ht="18">
      <c r="AK136" s="249"/>
    </row>
    <row r="137" s="234" customFormat="1" ht="18">
      <c r="AK137" s="249"/>
    </row>
    <row r="138" s="234" customFormat="1" ht="18">
      <c r="AK138" s="249"/>
    </row>
    <row r="139" s="234" customFormat="1" ht="18">
      <c r="AK139" s="249"/>
    </row>
    <row r="140" s="234" customFormat="1" ht="18">
      <c r="AK140" s="249"/>
    </row>
    <row r="141" s="234" customFormat="1" ht="18">
      <c r="AK141" s="249"/>
    </row>
    <row r="142" s="234" customFormat="1" ht="18">
      <c r="AK142" s="249"/>
    </row>
    <row r="143" s="234" customFormat="1" ht="18">
      <c r="AK143" s="249"/>
    </row>
    <row r="144" s="234" customFormat="1" ht="18">
      <c r="AK144" s="249"/>
    </row>
    <row r="145" s="234" customFormat="1" ht="18">
      <c r="AK145" s="249"/>
    </row>
    <row r="146" s="234" customFormat="1" ht="18">
      <c r="AK146" s="249"/>
    </row>
    <row r="147" s="234" customFormat="1" ht="18">
      <c r="AK147" s="249"/>
    </row>
    <row r="148" s="234" customFormat="1" ht="18">
      <c r="AK148" s="249"/>
    </row>
    <row r="149" s="234" customFormat="1" ht="18">
      <c r="AK149" s="249"/>
    </row>
    <row r="150" s="234" customFormat="1" ht="18">
      <c r="AK150" s="249"/>
    </row>
    <row r="151" s="234" customFormat="1" ht="18">
      <c r="AK151" s="249"/>
    </row>
    <row r="152" s="234" customFormat="1" ht="18">
      <c r="AK152" s="249"/>
    </row>
    <row r="153" s="234" customFormat="1" ht="18">
      <c r="AK153" s="249"/>
    </row>
    <row r="154" s="234" customFormat="1" ht="18">
      <c r="AK154" s="249"/>
    </row>
    <row r="155" s="234" customFormat="1" ht="18">
      <c r="AK155" s="249"/>
    </row>
    <row r="156" s="234" customFormat="1" ht="18">
      <c r="AK156" s="249"/>
    </row>
    <row r="157" s="234" customFormat="1" ht="18">
      <c r="AK157" s="249"/>
    </row>
    <row r="158" s="234" customFormat="1" ht="18">
      <c r="AK158" s="249"/>
    </row>
    <row r="159" s="234" customFormat="1" ht="18">
      <c r="AK159" s="249"/>
    </row>
    <row r="160" s="234" customFormat="1" ht="18">
      <c r="AK160" s="249"/>
    </row>
    <row r="161" s="234" customFormat="1" ht="18">
      <c r="AK161" s="249"/>
    </row>
    <row r="162" s="234" customFormat="1" ht="18">
      <c r="AK162" s="249"/>
    </row>
    <row r="163" s="234" customFormat="1" ht="18">
      <c r="AK163" s="249"/>
    </row>
    <row r="164" s="234" customFormat="1" ht="18">
      <c r="AK164" s="249"/>
    </row>
    <row r="165" s="234" customFormat="1" ht="18">
      <c r="AK165" s="249"/>
    </row>
    <row r="166" s="234" customFormat="1" ht="18">
      <c r="AK166" s="249"/>
    </row>
    <row r="167" s="234" customFormat="1" ht="18">
      <c r="AK167" s="249"/>
    </row>
    <row r="168" s="234" customFormat="1" ht="18">
      <c r="AK168" s="249"/>
    </row>
    <row r="169" s="234" customFormat="1" ht="18">
      <c r="AK169" s="249"/>
    </row>
    <row r="170" s="234" customFormat="1" ht="18">
      <c r="AK170" s="249"/>
    </row>
    <row r="171" s="234" customFormat="1" ht="18">
      <c r="AK171" s="249"/>
    </row>
    <row r="172" s="234" customFormat="1" ht="18">
      <c r="AK172" s="249"/>
    </row>
    <row r="173" s="234" customFormat="1" ht="18">
      <c r="AK173" s="249"/>
    </row>
    <row r="174" s="234" customFormat="1" ht="18">
      <c r="AK174" s="249"/>
    </row>
    <row r="175" s="234" customFormat="1" ht="18">
      <c r="AK175" s="249"/>
    </row>
    <row r="176" s="234" customFormat="1" ht="18">
      <c r="AK176" s="249"/>
    </row>
    <row r="177" s="234" customFormat="1" ht="18">
      <c r="AK177" s="249"/>
    </row>
    <row r="178" s="234" customFormat="1" ht="18">
      <c r="AK178" s="249"/>
    </row>
    <row r="179" s="234" customFormat="1" ht="18">
      <c r="AK179" s="249"/>
    </row>
    <row r="180" s="234" customFormat="1" ht="18">
      <c r="AK180" s="249"/>
    </row>
    <row r="181" s="234" customFormat="1" ht="18">
      <c r="AK181" s="249"/>
    </row>
    <row r="182" s="234" customFormat="1" ht="18">
      <c r="AK182" s="249"/>
    </row>
    <row r="183" s="234" customFormat="1" ht="18">
      <c r="AK183" s="249"/>
    </row>
    <row r="184" s="234" customFormat="1" ht="18">
      <c r="AK184" s="249"/>
    </row>
    <row r="185" s="234" customFormat="1" ht="18">
      <c r="AK185" s="249"/>
    </row>
    <row r="186" s="234" customFormat="1" ht="18">
      <c r="AK186" s="249"/>
    </row>
    <row r="187" s="234" customFormat="1" ht="18">
      <c r="AK187" s="249"/>
    </row>
    <row r="188" s="234" customFormat="1" ht="18">
      <c r="AK188" s="249"/>
    </row>
    <row r="189" s="234" customFormat="1" ht="18">
      <c r="AK189" s="249"/>
    </row>
    <row r="190" s="234" customFormat="1" ht="18">
      <c r="AK190" s="249"/>
    </row>
    <row r="191" s="234" customFormat="1" ht="18">
      <c r="AK191" s="249"/>
    </row>
    <row r="192" s="234" customFormat="1" ht="18">
      <c r="AK192" s="249"/>
    </row>
    <row r="193" s="234" customFormat="1" ht="18">
      <c r="AK193" s="249"/>
    </row>
    <row r="194" s="234" customFormat="1" ht="18">
      <c r="AK194" s="249"/>
    </row>
    <row r="195" s="234" customFormat="1" ht="18">
      <c r="AK195" s="249"/>
    </row>
    <row r="196" s="234" customFormat="1" ht="18">
      <c r="AK196" s="249"/>
    </row>
    <row r="197" s="234" customFormat="1" ht="18">
      <c r="AK197" s="249"/>
    </row>
    <row r="198" s="234" customFormat="1" ht="18">
      <c r="AK198" s="249"/>
    </row>
    <row r="199" s="234" customFormat="1" ht="18">
      <c r="AK199" s="249"/>
    </row>
    <row r="200" s="234" customFormat="1" ht="18">
      <c r="AK200" s="249"/>
    </row>
    <row r="201" s="234" customFormat="1" ht="18">
      <c r="AK201" s="249"/>
    </row>
    <row r="202" s="234" customFormat="1" ht="18">
      <c r="AK202" s="249"/>
    </row>
    <row r="203" s="234" customFormat="1" ht="18">
      <c r="AK203" s="249"/>
    </row>
    <row r="204" s="234" customFormat="1" ht="18">
      <c r="AK204" s="249"/>
    </row>
    <row r="205" s="234" customFormat="1" ht="18">
      <c r="AK205" s="249"/>
    </row>
    <row r="206" s="234" customFormat="1" ht="18">
      <c r="AK206" s="249"/>
    </row>
    <row r="207" s="234" customFormat="1" ht="18">
      <c r="AK207" s="249"/>
    </row>
    <row r="208" s="234" customFormat="1" ht="18">
      <c r="AK208" s="249"/>
    </row>
    <row r="209" s="234" customFormat="1" ht="18">
      <c r="AK209" s="249"/>
    </row>
    <row r="210" s="234" customFormat="1" ht="18">
      <c r="AK210" s="249"/>
    </row>
    <row r="211" s="234" customFormat="1" ht="18">
      <c r="AK211" s="249"/>
    </row>
    <row r="212" s="234" customFormat="1" ht="18">
      <c r="AK212" s="249"/>
    </row>
    <row r="213" s="234" customFormat="1" ht="18">
      <c r="AK213" s="249"/>
    </row>
    <row r="214" s="234" customFormat="1" ht="18">
      <c r="AK214" s="249"/>
    </row>
    <row r="215" s="234" customFormat="1" ht="18">
      <c r="AK215" s="249"/>
    </row>
    <row r="216" s="234" customFormat="1" ht="18">
      <c r="AK216" s="249"/>
    </row>
    <row r="217" s="234" customFormat="1" ht="18">
      <c r="AK217" s="249"/>
    </row>
    <row r="218" s="234" customFormat="1" ht="18">
      <c r="AK218" s="249"/>
    </row>
    <row r="219" s="234" customFormat="1" ht="18">
      <c r="AK219" s="249"/>
    </row>
    <row r="220" s="234" customFormat="1" ht="18">
      <c r="AK220" s="249"/>
    </row>
    <row r="221" s="234" customFormat="1" ht="18">
      <c r="AK221" s="249"/>
    </row>
    <row r="222" s="234" customFormat="1" ht="18">
      <c r="AK222" s="249"/>
    </row>
    <row r="223" s="234" customFormat="1" ht="18">
      <c r="AK223" s="249"/>
    </row>
    <row r="224" s="234" customFormat="1" ht="18">
      <c r="AK224" s="249"/>
    </row>
    <row r="225" s="234" customFormat="1" ht="18">
      <c r="AK225" s="249"/>
    </row>
    <row r="226" s="234" customFormat="1" ht="18">
      <c r="AK226" s="249"/>
    </row>
    <row r="227" s="234" customFormat="1" ht="18">
      <c r="AK227" s="249"/>
    </row>
    <row r="228" s="234" customFormat="1" ht="18">
      <c r="AK228" s="249"/>
    </row>
    <row r="229" s="234" customFormat="1" ht="18">
      <c r="AK229" s="249"/>
    </row>
    <row r="230" s="234" customFormat="1" ht="18">
      <c r="AK230" s="249"/>
    </row>
    <row r="231" s="234" customFormat="1" ht="18">
      <c r="AK231" s="249"/>
    </row>
    <row r="232" s="234" customFormat="1" ht="18">
      <c r="AK232" s="249"/>
    </row>
    <row r="233" s="234" customFormat="1" ht="18">
      <c r="AK233" s="249"/>
    </row>
    <row r="234" s="234" customFormat="1" ht="18">
      <c r="AK234" s="249"/>
    </row>
    <row r="235" s="234" customFormat="1" ht="18">
      <c r="AK235" s="249"/>
    </row>
    <row r="236" s="234" customFormat="1" ht="18">
      <c r="AK236" s="249"/>
    </row>
    <row r="237" s="234" customFormat="1" ht="18">
      <c r="AK237" s="249"/>
    </row>
    <row r="238" s="234" customFormat="1" ht="18">
      <c r="AK238" s="249"/>
    </row>
    <row r="239" s="234" customFormat="1" ht="18">
      <c r="AK239" s="249"/>
    </row>
    <row r="240" s="234" customFormat="1" ht="18">
      <c r="AK240" s="249"/>
    </row>
    <row r="241" s="234" customFormat="1" ht="18">
      <c r="AK241" s="249"/>
    </row>
    <row r="242" s="234" customFormat="1" ht="18">
      <c r="AK242" s="249"/>
    </row>
    <row r="243" s="234" customFormat="1" ht="18">
      <c r="AK243" s="249"/>
    </row>
    <row r="244" s="234" customFormat="1" ht="18">
      <c r="AK244" s="249"/>
    </row>
    <row r="245" s="234" customFormat="1" ht="18">
      <c r="AK245" s="249"/>
    </row>
    <row r="246" s="234" customFormat="1" ht="18">
      <c r="AK246" s="249"/>
    </row>
    <row r="247" s="234" customFormat="1" ht="18">
      <c r="AK247" s="249"/>
    </row>
    <row r="248" s="234" customFormat="1" ht="18">
      <c r="AK248" s="249"/>
    </row>
    <row r="249" s="234" customFormat="1" ht="18">
      <c r="AK249" s="249"/>
    </row>
    <row r="250" s="234" customFormat="1" ht="18">
      <c r="AK250" s="249"/>
    </row>
    <row r="251" s="234" customFormat="1" ht="18">
      <c r="AK251" s="249"/>
    </row>
    <row r="252" s="234" customFormat="1" ht="18">
      <c r="AK252" s="249"/>
    </row>
    <row r="253" s="234" customFormat="1" ht="18">
      <c r="AK253" s="249"/>
    </row>
    <row r="254" s="234" customFormat="1" ht="18">
      <c r="AK254" s="249"/>
    </row>
    <row r="255" s="234" customFormat="1" ht="18">
      <c r="AK255" s="249"/>
    </row>
    <row r="256" s="234" customFormat="1" ht="18">
      <c r="AK256" s="249"/>
    </row>
    <row r="257" s="234" customFormat="1" ht="18">
      <c r="AK257" s="249"/>
    </row>
    <row r="258" s="234" customFormat="1" ht="18">
      <c r="AK258" s="249"/>
    </row>
    <row r="259" s="234" customFormat="1" ht="18">
      <c r="AK259" s="249"/>
    </row>
    <row r="260" s="234" customFormat="1" ht="18">
      <c r="AK260" s="249"/>
    </row>
    <row r="261" s="234" customFormat="1" ht="18">
      <c r="AK261" s="249"/>
    </row>
    <row r="262" s="234" customFormat="1" ht="18">
      <c r="AK262" s="249"/>
    </row>
    <row r="263" s="234" customFormat="1" ht="18">
      <c r="AK263" s="249"/>
    </row>
    <row r="264" s="234" customFormat="1" ht="18">
      <c r="AK264" s="249"/>
    </row>
    <row r="265" s="234" customFormat="1" ht="18">
      <c r="AK265" s="249"/>
    </row>
    <row r="266" s="234" customFormat="1" ht="18">
      <c r="AK266" s="249"/>
    </row>
    <row r="267" s="234" customFormat="1" ht="18">
      <c r="AK267" s="249"/>
    </row>
    <row r="268" s="234" customFormat="1" ht="18">
      <c r="AK268" s="249"/>
    </row>
    <row r="269" s="234" customFormat="1" ht="18">
      <c r="AK269" s="249"/>
    </row>
    <row r="270" s="234" customFormat="1" ht="18">
      <c r="AK270" s="249"/>
    </row>
    <row r="271" s="234" customFormat="1" ht="18">
      <c r="AK271" s="249"/>
    </row>
    <row r="272" s="234" customFormat="1" ht="18">
      <c r="AK272" s="249"/>
    </row>
    <row r="273" s="234" customFormat="1" ht="18">
      <c r="AK273" s="249"/>
    </row>
    <row r="274" s="234" customFormat="1" ht="18">
      <c r="AK274" s="249"/>
    </row>
    <row r="275" s="234" customFormat="1" ht="18">
      <c r="AK275" s="249"/>
    </row>
    <row r="276" s="234" customFormat="1" ht="18">
      <c r="AK276" s="249"/>
    </row>
    <row r="277" s="234" customFormat="1" ht="18">
      <c r="AK277" s="249"/>
    </row>
    <row r="278" s="234" customFormat="1" ht="18">
      <c r="AK278" s="249"/>
    </row>
    <row r="279" s="234" customFormat="1" ht="18">
      <c r="AK279" s="249"/>
    </row>
    <row r="280" s="234" customFormat="1" ht="18">
      <c r="AK280" s="249"/>
    </row>
    <row r="281" s="234" customFormat="1" ht="18">
      <c r="AK281" s="249"/>
    </row>
    <row r="282" s="234" customFormat="1" ht="18">
      <c r="AK282" s="249"/>
    </row>
    <row r="283" s="234" customFormat="1" ht="18">
      <c r="AK283" s="249"/>
    </row>
    <row r="284" s="234" customFormat="1" ht="18">
      <c r="AK284" s="249"/>
    </row>
    <row r="285" s="234" customFormat="1" ht="18">
      <c r="AK285" s="249"/>
    </row>
    <row r="286" s="234" customFormat="1" ht="18">
      <c r="AK286" s="249"/>
    </row>
    <row r="287" s="234" customFormat="1" ht="18">
      <c r="AK287" s="249"/>
    </row>
    <row r="288" s="234" customFormat="1" ht="18">
      <c r="AK288" s="249"/>
    </row>
    <row r="289" s="234" customFormat="1" ht="18">
      <c r="AK289" s="249"/>
    </row>
    <row r="290" s="234" customFormat="1" ht="18">
      <c r="AK290" s="249"/>
    </row>
    <row r="291" s="234" customFormat="1" ht="18">
      <c r="AK291" s="249"/>
    </row>
    <row r="292" s="234" customFormat="1" ht="18">
      <c r="AK292" s="249"/>
    </row>
    <row r="293" s="234" customFormat="1" ht="18">
      <c r="AK293" s="249"/>
    </row>
    <row r="294" s="234" customFormat="1" ht="18">
      <c r="AK294" s="249"/>
    </row>
    <row r="295" s="234" customFormat="1" ht="18">
      <c r="AK295" s="249"/>
    </row>
    <row r="296" s="234" customFormat="1" ht="18">
      <c r="AK296" s="249"/>
    </row>
    <row r="297" s="234" customFormat="1" ht="18">
      <c r="AK297" s="249"/>
    </row>
    <row r="298" s="234" customFormat="1" ht="18">
      <c r="AK298" s="249"/>
    </row>
    <row r="299" s="234" customFormat="1" ht="18">
      <c r="AK299" s="249"/>
    </row>
    <row r="300" s="234" customFormat="1" ht="18">
      <c r="AK300" s="249"/>
    </row>
    <row r="301" s="234" customFormat="1" ht="18">
      <c r="AK301" s="249"/>
    </row>
    <row r="302" s="234" customFormat="1" ht="18">
      <c r="AK302" s="249"/>
    </row>
    <row r="303" s="234" customFormat="1" ht="18">
      <c r="AK303" s="249"/>
    </row>
    <row r="304" s="234" customFormat="1" ht="18">
      <c r="AK304" s="249"/>
    </row>
    <row r="305" s="234" customFormat="1" ht="18">
      <c r="AK305" s="249"/>
    </row>
    <row r="306" s="234" customFormat="1" ht="18">
      <c r="AK306" s="249"/>
    </row>
    <row r="307" s="234" customFormat="1" ht="18">
      <c r="AK307" s="249"/>
    </row>
    <row r="308" s="234" customFormat="1" ht="18">
      <c r="AK308" s="249"/>
    </row>
    <row r="309" s="234" customFormat="1" ht="18">
      <c r="AK309" s="249"/>
    </row>
    <row r="310" s="234" customFormat="1" ht="18">
      <c r="AK310" s="249"/>
    </row>
    <row r="311" s="234" customFormat="1" ht="18">
      <c r="AK311" s="249"/>
    </row>
    <row r="312" s="234" customFormat="1" ht="18">
      <c r="AK312" s="249"/>
    </row>
    <row r="313" s="234" customFormat="1" ht="18">
      <c r="AK313" s="249"/>
    </row>
    <row r="314" s="234" customFormat="1" ht="18">
      <c r="AK314" s="249"/>
    </row>
    <row r="315" s="234" customFormat="1" ht="18">
      <c r="AK315" s="249"/>
    </row>
    <row r="316" s="234" customFormat="1" ht="18">
      <c r="AK316" s="249"/>
    </row>
    <row r="317" s="234" customFormat="1" ht="18">
      <c r="AK317" s="249"/>
    </row>
    <row r="318" s="234" customFormat="1" ht="18">
      <c r="AK318" s="249"/>
    </row>
    <row r="319" s="234" customFormat="1" ht="18">
      <c r="AK319" s="249"/>
    </row>
  </sheetData>
  <mergeCells count="3">
    <mergeCell ref="A19:B19"/>
    <mergeCell ref="A20:B20"/>
    <mergeCell ref="A21:B21"/>
  </mergeCells>
  <printOptions headings="1" horizontalCentered="1" verticalCentered="1"/>
  <pageMargins left="0.2" right="0.2" top="0.5" bottom="0.5" header="0.5" footer="0.5"/>
  <pageSetup fitToHeight="2" fitToWidth="1" horizontalDpi="300" verticalDpi="300" orientation="landscape" scale="36" r:id="rId1"/>
  <headerFooter alignWithMargins="0">
    <oddFooter>&amp;C&amp;"Arial,Bold"&amp;16&amp;A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BY52"/>
  <sheetViews>
    <sheetView zoomScale="50" zoomScaleNormal="50" workbookViewId="0" topLeftCell="A1">
      <pane xSplit="1" ySplit="7" topLeftCell="B8" activePane="bottomRight" state="frozen"/>
      <selection pane="topLeft" activeCell="A1" sqref="A1"/>
      <selection pane="topRight" activeCell="B1" sqref="B1"/>
      <selection pane="bottomLeft" activeCell="A7" sqref="A7"/>
      <selection pane="bottomRight" activeCell="D19" sqref="D19"/>
    </sheetView>
  </sheetViews>
  <sheetFormatPr defaultColWidth="9.140625" defaultRowHeight="12.75"/>
  <cols>
    <col min="1" max="1" width="59.7109375" style="65" customWidth="1"/>
    <col min="2" max="2" width="13.8515625" style="65" bestFit="1" customWidth="1"/>
    <col min="3" max="3" width="13.7109375" style="65" bestFit="1" customWidth="1"/>
    <col min="4" max="4" width="14.7109375" style="65" customWidth="1"/>
    <col min="5" max="9" width="13.7109375" style="65" bestFit="1" customWidth="1"/>
    <col min="10" max="10" width="11.421875" style="65" bestFit="1" customWidth="1"/>
    <col min="11" max="11" width="13.7109375" style="65" bestFit="1" customWidth="1"/>
    <col min="12" max="12" width="11.421875" style="65" bestFit="1" customWidth="1"/>
    <col min="13" max="14" width="13.7109375" style="65" bestFit="1" customWidth="1"/>
    <col min="15" max="23" width="13.57421875" style="65" bestFit="1" customWidth="1"/>
    <col min="24" max="24" width="13.57421875" style="65" customWidth="1"/>
    <col min="25" max="30" width="13.57421875" style="65" bestFit="1" customWidth="1"/>
    <col min="31" max="31" width="15.140625" style="65" bestFit="1" customWidth="1"/>
    <col min="32" max="32" width="13.57421875" style="65" bestFit="1" customWidth="1"/>
    <col min="33" max="33" width="11.57421875" style="65" bestFit="1" customWidth="1"/>
    <col min="34" max="35" width="13.57421875" style="65" bestFit="1" customWidth="1"/>
    <col min="36" max="36" width="10.140625" style="65" bestFit="1" customWidth="1"/>
    <col min="37" max="37" width="12.00390625" style="65" customWidth="1"/>
    <col min="38" max="16384" width="9.140625" style="65" customWidth="1"/>
  </cols>
  <sheetData>
    <row r="1" spans="1:77" ht="18">
      <c r="A1" s="65" t="s">
        <v>142</v>
      </c>
      <c r="B1" s="127"/>
      <c r="E1" s="127"/>
      <c r="F1" s="127"/>
      <c r="G1" s="127"/>
      <c r="H1" s="138"/>
      <c r="I1" s="127"/>
      <c r="J1" s="127"/>
      <c r="K1" s="127"/>
      <c r="L1" s="127"/>
      <c r="M1" s="139"/>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row>
    <row r="2" spans="6:8" ht="18">
      <c r="F2" s="138"/>
      <c r="G2" s="127"/>
      <c r="H2" s="127"/>
    </row>
    <row r="3" spans="1:7" ht="18">
      <c r="A3" s="328" t="s">
        <v>143</v>
      </c>
      <c r="C3" s="329"/>
      <c r="F3" s="138"/>
      <c r="G3" s="127"/>
    </row>
    <row r="4" spans="1:7" ht="18">
      <c r="A4" s="280" t="s">
        <v>134</v>
      </c>
      <c r="F4" s="138"/>
      <c r="G4" s="127"/>
    </row>
    <row r="5" ht="18">
      <c r="A5" s="280" t="s">
        <v>135</v>
      </c>
    </row>
    <row r="6" ht="18.75" thickBot="1">
      <c r="A6" s="280"/>
    </row>
    <row r="7" spans="1:36" ht="113.25" thickTop="1">
      <c r="A7" s="151"/>
      <c r="B7" s="112" t="s">
        <v>1</v>
      </c>
      <c r="C7" s="113" t="s">
        <v>6</v>
      </c>
      <c r="D7" s="113" t="s">
        <v>10</v>
      </c>
      <c r="E7" s="113" t="s">
        <v>16</v>
      </c>
      <c r="F7" s="113" t="s">
        <v>36</v>
      </c>
      <c r="G7" s="113" t="s">
        <v>13</v>
      </c>
      <c r="H7" s="113" t="s">
        <v>27</v>
      </c>
      <c r="I7" s="113" t="s">
        <v>12</v>
      </c>
      <c r="J7" s="113" t="s">
        <v>32</v>
      </c>
      <c r="K7" s="113" t="s">
        <v>38</v>
      </c>
      <c r="L7" s="113" t="s">
        <v>3</v>
      </c>
      <c r="M7" s="114" t="s">
        <v>29</v>
      </c>
      <c r="N7" s="114" t="s">
        <v>17</v>
      </c>
      <c r="O7" s="113" t="s">
        <v>11</v>
      </c>
      <c r="P7" s="113" t="s">
        <v>15</v>
      </c>
      <c r="Q7" s="113" t="s">
        <v>9</v>
      </c>
      <c r="R7" s="113" t="s">
        <v>14</v>
      </c>
      <c r="S7" s="113" t="s">
        <v>4</v>
      </c>
      <c r="T7" s="113" t="s">
        <v>39</v>
      </c>
      <c r="U7" s="113" t="s">
        <v>25</v>
      </c>
      <c r="V7" s="113" t="s">
        <v>26</v>
      </c>
      <c r="W7" s="113" t="s">
        <v>40</v>
      </c>
      <c r="X7" s="113" t="s">
        <v>125</v>
      </c>
      <c r="Y7" s="113" t="s">
        <v>5</v>
      </c>
      <c r="Z7" s="113" t="s">
        <v>33</v>
      </c>
      <c r="AA7" s="113" t="s">
        <v>37</v>
      </c>
      <c r="AB7" s="114" t="s">
        <v>8</v>
      </c>
      <c r="AC7" s="113" t="s">
        <v>28</v>
      </c>
      <c r="AD7" s="113" t="s">
        <v>31</v>
      </c>
      <c r="AE7" s="113" t="s">
        <v>30</v>
      </c>
      <c r="AF7" s="113" t="s">
        <v>0</v>
      </c>
      <c r="AG7" s="115" t="s">
        <v>2</v>
      </c>
      <c r="AH7" s="113" t="s">
        <v>7</v>
      </c>
      <c r="AI7" s="152" t="s">
        <v>35</v>
      </c>
      <c r="AJ7" s="68"/>
    </row>
    <row r="8" spans="1:37" ht="19.5" customHeight="1">
      <c r="A8" s="153" t="s">
        <v>102</v>
      </c>
      <c r="B8" s="154">
        <f>yielddata!$C4</f>
        <v>4</v>
      </c>
      <c r="C8" s="154">
        <f>yielddata!$C5</f>
        <v>4</v>
      </c>
      <c r="D8" s="154">
        <f>yielddata!$C6</f>
        <v>3</v>
      </c>
      <c r="E8" s="154">
        <f>yielddata!$C7</f>
        <v>2</v>
      </c>
      <c r="F8" s="154">
        <f>yielddata!$C8</f>
        <v>3</v>
      </c>
      <c r="G8" s="154">
        <f>yielddata!$C9</f>
        <v>1</v>
      </c>
      <c r="H8" s="154">
        <f>yielddata!$C10</f>
        <v>3</v>
      </c>
      <c r="I8" s="154">
        <f>yielddata!$C11</f>
        <v>1</v>
      </c>
      <c r="J8" s="154">
        <f>yielddata!$C12</f>
        <v>2</v>
      </c>
      <c r="K8" s="154">
        <f>yielddata!$C13</f>
        <v>3</v>
      </c>
      <c r="L8" s="154">
        <f>yielddata!$C14</f>
        <v>1</v>
      </c>
      <c r="M8" s="154">
        <f>yielddata!$C15</f>
        <v>1</v>
      </c>
      <c r="N8" s="154">
        <f>yielddata!$C16</f>
        <v>7</v>
      </c>
      <c r="O8" s="154">
        <f>yielddata!$C17</f>
        <v>2</v>
      </c>
      <c r="P8" s="154">
        <f>yielddata!$C18</f>
        <v>4</v>
      </c>
      <c r="Q8" s="154">
        <f>yielddata!$C19</f>
        <v>4</v>
      </c>
      <c r="R8" s="154">
        <f>yielddata!$C20</f>
        <v>3</v>
      </c>
      <c r="S8" s="154">
        <f>yielddata!$C21</f>
        <v>1</v>
      </c>
      <c r="T8" s="154">
        <f>yielddata!$C22</f>
        <v>3</v>
      </c>
      <c r="U8" s="154">
        <f>yielddata!$C23</f>
        <v>2</v>
      </c>
      <c r="V8" s="154">
        <f>yielddata!$C24</f>
        <v>1</v>
      </c>
      <c r="W8" s="154">
        <f>yielddata!$C25</f>
        <v>1</v>
      </c>
      <c r="X8" s="154">
        <f>yielddata!$C26</f>
        <v>1</v>
      </c>
      <c r="Y8" s="154">
        <f>yielddata!$C27</f>
        <v>5</v>
      </c>
      <c r="Z8" s="154">
        <f>yielddata!$C28</f>
        <v>4</v>
      </c>
      <c r="AA8" s="154">
        <f>yielddata!$C29</f>
        <v>3</v>
      </c>
      <c r="AB8" s="154">
        <f>yielddata!$C30</f>
        <v>4</v>
      </c>
      <c r="AC8" s="154">
        <f>yielddata!$C31</f>
        <v>1</v>
      </c>
      <c r="AD8" s="154">
        <f>yielddata!$C32</f>
        <v>3</v>
      </c>
      <c r="AE8" s="154">
        <f>yielddata!$C33</f>
        <v>5</v>
      </c>
      <c r="AF8" s="154">
        <f>yielddata!$C34</f>
        <v>2</v>
      </c>
      <c r="AG8" s="154">
        <f>yielddata!$C35</f>
        <v>1</v>
      </c>
      <c r="AH8" s="154">
        <f>yielddata!$C36</f>
        <v>4</v>
      </c>
      <c r="AI8" s="154">
        <f>yielddata!$C37</f>
        <v>3</v>
      </c>
      <c r="AK8" s="127"/>
    </row>
    <row r="9" spans="1:37" ht="19.5" customHeight="1">
      <c r="A9" s="155" t="s">
        <v>103</v>
      </c>
      <c r="B9" s="156">
        <f>yielddata!$D4</f>
        <v>8</v>
      </c>
      <c r="C9" s="156">
        <f>yielddata!$D5</f>
        <v>8</v>
      </c>
      <c r="D9" s="156">
        <f>yielddata!$D6</f>
        <v>6</v>
      </c>
      <c r="E9" s="156">
        <f>yielddata!$D7</f>
        <v>7</v>
      </c>
      <c r="F9" s="156">
        <f>yielddata!$D8</f>
        <v>6</v>
      </c>
      <c r="G9" s="156">
        <f>yielddata!$D9</f>
        <v>6</v>
      </c>
      <c r="H9" s="156">
        <f>yielddata!$D10</f>
        <v>6</v>
      </c>
      <c r="I9" s="156">
        <f>yielddata!$D11</f>
        <v>7</v>
      </c>
      <c r="J9" s="156">
        <f>yielddata!$D12</f>
        <v>9</v>
      </c>
      <c r="K9" s="156">
        <f>yielddata!$D13</f>
        <v>5</v>
      </c>
      <c r="L9" s="156">
        <f>yielddata!$D14</f>
        <v>8</v>
      </c>
      <c r="M9" s="156">
        <f>yielddata!$D15</f>
        <v>1</v>
      </c>
      <c r="N9" s="156">
        <f>yielddata!$D16</f>
        <v>15</v>
      </c>
      <c r="O9" s="156">
        <f>yielddata!$D17</f>
        <v>8</v>
      </c>
      <c r="P9" s="156">
        <f>yielddata!$D18</f>
        <v>8</v>
      </c>
      <c r="Q9" s="156">
        <f>yielddata!$D19</f>
        <v>8</v>
      </c>
      <c r="R9" s="156">
        <f>yielddata!$D20</f>
        <v>5</v>
      </c>
      <c r="S9" s="156">
        <f>yielddata!$D21</f>
        <v>8</v>
      </c>
      <c r="T9" s="156">
        <f>yielddata!$D22</f>
        <v>6</v>
      </c>
      <c r="U9" s="156">
        <f>yielddata!$D23</f>
        <v>15</v>
      </c>
      <c r="V9" s="156">
        <f>yielddata!$D24</f>
        <v>5</v>
      </c>
      <c r="W9" s="156">
        <f>yielddata!$D25</f>
        <v>7</v>
      </c>
      <c r="X9" s="156">
        <f>yielddata!$D26</f>
        <v>1</v>
      </c>
      <c r="Y9" s="156">
        <f>yielddata!$D27</f>
        <v>9</v>
      </c>
      <c r="Z9" s="156">
        <f>yielddata!$D28</f>
        <v>8</v>
      </c>
      <c r="AA9" s="156">
        <f>yielddata!$D29</f>
        <v>6</v>
      </c>
      <c r="AB9" s="156">
        <f>yielddata!$D30</f>
        <v>8</v>
      </c>
      <c r="AC9" s="156">
        <f>yielddata!$D31</f>
        <v>1</v>
      </c>
      <c r="AD9" s="156">
        <f>yielddata!$D32</f>
        <v>10</v>
      </c>
      <c r="AE9" s="156">
        <f>yielddata!$D33</f>
        <v>10</v>
      </c>
      <c r="AF9" s="156">
        <f>yielddata!$D34</f>
        <v>15</v>
      </c>
      <c r="AG9" s="156">
        <f>yielddata!$D35</f>
        <v>7</v>
      </c>
      <c r="AH9" s="156">
        <f>yielddata!$D36</f>
        <v>8</v>
      </c>
      <c r="AI9" s="156">
        <f>yielddata!$D37</f>
        <v>6</v>
      </c>
      <c r="AK9" s="127"/>
    </row>
    <row r="10" spans="1:37" ht="19.5" customHeight="1">
      <c r="A10" s="153" t="s">
        <v>104</v>
      </c>
      <c r="B10" s="169">
        <f>farmtotals!H19*yielddata!$Q4</f>
        <v>1082.777142857143</v>
      </c>
      <c r="C10" s="169">
        <f>farmtotals!I19*yielddata!$Q5</f>
        <v>1212.7104000000002</v>
      </c>
      <c r="D10" s="169">
        <f>farmtotals!N19*yielddata!$Q6</f>
        <v>2678.94</v>
      </c>
      <c r="E10" s="169">
        <f>farmtotals!U19*yielddata!$Q7</f>
        <v>985.7005714285715</v>
      </c>
      <c r="F10" s="169">
        <f>farmtotals!AH19*yielddata!$Q8</f>
        <v>2299.968</v>
      </c>
      <c r="G10" s="169">
        <f>farmtotals!S19*yielddata!$Q9</f>
        <v>1236.4338461538462</v>
      </c>
      <c r="H10" s="169">
        <f>farmtotals!O19*yielddata!$Q10</f>
        <v>1326.9046153846155</v>
      </c>
      <c r="I10" s="169">
        <f>farmtotals!T19*yielddata!$Q11</f>
        <v>1370.6879999999999</v>
      </c>
      <c r="J10" s="169">
        <f>farmtotals!Y19*yielddata!$Q12</f>
        <v>714.384</v>
      </c>
      <c r="K10" s="169">
        <f>farmtotals!AJ19*yielddata!$Q13</f>
        <v>2962.0800000000004</v>
      </c>
      <c r="L10" s="169">
        <f>farmtotals!AD19*yielddata!$Q14</f>
        <v>644.6880000000001</v>
      </c>
      <c r="M10" s="169">
        <f>farmtotals!AA19*yielddata!$Q15</f>
        <v>3449.9519999999998</v>
      </c>
      <c r="N10" s="169">
        <f>farmtotals!E19*yielddata!$Q16</f>
        <v>7260.000000000001</v>
      </c>
      <c r="O10" s="169">
        <f>farmtotals!K19*yielddata!$Q17</f>
        <v>673.728</v>
      </c>
      <c r="P10" s="169">
        <f>farmtotals!L19*yielddata!$Q18</f>
        <v>2090.88</v>
      </c>
      <c r="Q10" s="169">
        <f>farmtotals!M19*yielddata!$Q19</f>
        <v>1756.3392000000003</v>
      </c>
      <c r="R10" s="169">
        <f>farmtotals!R19*yielddata!$Q20</f>
        <v>1016.4000000000001</v>
      </c>
      <c r="S10" s="169">
        <f>farmtotals!AC19*yielddata!$Q21</f>
        <v>1437.48</v>
      </c>
      <c r="T10" s="169">
        <f>farmtotals!P19*yielddata!$Q22</f>
        <v>1347.456</v>
      </c>
      <c r="U10" s="169">
        <f>farmtotals!D19*yielddata!$Q23</f>
        <v>1756.0125</v>
      </c>
      <c r="V10" s="169">
        <f>farmtotals!Q19*yielddata!$Q24</f>
        <v>2758.8</v>
      </c>
      <c r="W10" s="169">
        <f>farmtotals!AE19*yielddata!$Q25</f>
        <v>1271.9520000000002</v>
      </c>
      <c r="X10" s="169">
        <f>farmtotals!V19*yielddata!$Q26</f>
        <v>1484.478947368421</v>
      </c>
      <c r="Y10" s="169">
        <f>farmtotals!F19*yielddata!$Q27</f>
        <v>2787.84</v>
      </c>
      <c r="Z10" s="169">
        <f>farmtotals!AB19*yielddata!$Q28</f>
        <v>4297.920000000001</v>
      </c>
      <c r="AA10" s="169">
        <f>farmtotals!AI19*yielddata!$Q29</f>
        <v>3031.7760000000003</v>
      </c>
      <c r="AB10" s="169">
        <f>farmtotals!G19*yielddata!$Q30</f>
        <v>2744.2799999999997</v>
      </c>
      <c r="AC10" s="169">
        <f>farmtotals!Z19*yielddata!$Q31</f>
        <v>985.7005714285715</v>
      </c>
      <c r="AD10" s="169">
        <f>farmtotals!X19*yielddata!$Q32</f>
        <v>1611.7200000000003</v>
      </c>
      <c r="AE10" s="169">
        <f>farmtotals!V19*yielddata!$Q33</f>
        <v>17582.4</v>
      </c>
      <c r="AF10" s="169">
        <f>farmtotals!C19*yielddata!$Q34</f>
        <v>2395.7999999999997</v>
      </c>
      <c r="AG10" s="169">
        <f>farmtotals!AF19*yielddata!$Q35</f>
        <v>635.9760000000001</v>
      </c>
      <c r="AH10" s="169">
        <f>farmtotals!J19*yielddata!$Q36</f>
        <v>3789.72</v>
      </c>
      <c r="AI10" s="169">
        <f>farmtotals!AF19*yielddata!$Q37</f>
        <v>5087.808000000001</v>
      </c>
      <c r="AK10" s="127"/>
    </row>
    <row r="11" spans="1:35" ht="19.5" customHeight="1">
      <c r="A11" s="155" t="s">
        <v>117</v>
      </c>
      <c r="B11" s="157">
        <f>+yielddata!$E4*B12/100</f>
        <v>0.893291142857143</v>
      </c>
      <c r="C11" s="157">
        <f>+yielddata!$E5*C12/100</f>
        <v>2.2738320000000005</v>
      </c>
      <c r="D11" s="157">
        <f>+yielddata!$E6*D12/100</f>
        <v>2.23245</v>
      </c>
      <c r="E11" s="157">
        <f>+yielddata!$E7*E12/100</f>
        <v>1.2321257142857143</v>
      </c>
      <c r="F11" s="157">
        <f>+yielddata!$E8*F12/100</f>
        <v>1.91664</v>
      </c>
      <c r="G11" s="157">
        <f>+yielddata!$E9*G12/100</f>
        <v>2.052480184615385</v>
      </c>
      <c r="H11" s="157">
        <f>+yielddata!$E10*H12/100</f>
        <v>0.7342205538461539</v>
      </c>
      <c r="I11" s="157">
        <f>+yielddata!$E11*I12/100</f>
        <v>6.853439999999999</v>
      </c>
      <c r="J11" s="157">
        <f>+yielddata!$E12*J12/100</f>
        <v>3.57192</v>
      </c>
      <c r="K11" s="158">
        <f>+yielddata!$E13*K12/100/16</f>
        <v>14.810400000000001</v>
      </c>
      <c r="L11" s="157">
        <f>+yielddata!$E14*L12/100</f>
        <v>0.1289376</v>
      </c>
      <c r="M11" s="158">
        <f>+yielddata!$E15*M12/100/16</f>
        <v>689.9903999999999</v>
      </c>
      <c r="N11" s="157">
        <f>+yielddata!$E16*N12/100</f>
        <v>5.185714285714287</v>
      </c>
      <c r="O11" s="157">
        <f>+yielddata!$E17*O12/100</f>
        <v>1.6843199999999998</v>
      </c>
      <c r="P11" s="157">
        <f>+yielddata!$E18*P12/100</f>
        <v>2.6136</v>
      </c>
      <c r="Q11" s="157">
        <f>+yielddata!$E19*Q12/100</f>
        <v>0.5488560000000001</v>
      </c>
      <c r="R11" s="157">
        <f>+yielddata!$E20*R12/100</f>
        <v>0.847</v>
      </c>
      <c r="S11" s="157">
        <f>+yielddata!$E21*S12/100</f>
        <v>14.3748</v>
      </c>
      <c r="T11" s="157">
        <f>+yielddata!$E22*T12/100</f>
        <v>0.5614399999999999</v>
      </c>
      <c r="U11" s="157">
        <f>+yielddata!$E23*U12/100</f>
        <v>0.087800625</v>
      </c>
      <c r="V11" s="158">
        <f>+yielddata!$E24*V12/100/16</f>
        <v>41.382000000000005</v>
      </c>
      <c r="W11" s="157">
        <f>+yielddata!$E25*W12/100</f>
        <v>0.19079280000000004</v>
      </c>
      <c r="X11" s="158">
        <f>+yielddata!$E26*X12/100/16</f>
        <v>247.72242434210523</v>
      </c>
      <c r="Y11" s="157">
        <f>+yielddata!$E27*Y12/100</f>
        <v>8.36352</v>
      </c>
      <c r="Z11" s="158">
        <f>+yielddata!$E28*Z12/100/16</f>
        <v>10.744800000000003</v>
      </c>
      <c r="AA11" s="158">
        <f>+yielddata!$E29*AA12/100/16</f>
        <v>15.158880000000002</v>
      </c>
      <c r="AB11" s="157">
        <f>+yielddata!$E30*AB12/100</f>
        <v>6.8607</v>
      </c>
      <c r="AC11" s="157">
        <f>+yielddata!$E31*AC12/100</f>
        <v>4.928502857142857</v>
      </c>
      <c r="AD11" s="157">
        <f>+yielddata!$E32*AD12/100</f>
        <v>10.744800000000003</v>
      </c>
      <c r="AE11" s="158">
        <f>+yielddata!$E33*AE12/100/16</f>
        <v>6.593400000000002</v>
      </c>
      <c r="AF11" s="157">
        <f>+yielddata!$E34*AF12/100</f>
        <v>3.9530699999999994</v>
      </c>
      <c r="AG11" s="157">
        <f>+yielddata!$E35*AG12/100</f>
        <v>1.5899400000000004</v>
      </c>
      <c r="AH11" s="157">
        <f>+yielddata!$E36*AH12/100</f>
        <v>3.126519</v>
      </c>
      <c r="AI11" s="157">
        <f>+yielddata!$E37*AI12/100</f>
        <v>11.193177600000004</v>
      </c>
    </row>
    <row r="12" spans="1:35" ht="19.5" customHeight="1">
      <c r="A12" s="153" t="s">
        <v>115</v>
      </c>
      <c r="B12" s="154">
        <f>+B10/B8</f>
        <v>270.69428571428574</v>
      </c>
      <c r="C12" s="154">
        <f aca="true" t="shared" si="0" ref="C12:V12">+C10/C8</f>
        <v>303.17760000000004</v>
      </c>
      <c r="D12" s="154">
        <f t="shared" si="0"/>
        <v>892.98</v>
      </c>
      <c r="E12" s="154">
        <f t="shared" si="0"/>
        <v>492.85028571428575</v>
      </c>
      <c r="F12" s="154">
        <f t="shared" si="0"/>
        <v>766.656</v>
      </c>
      <c r="G12" s="154">
        <f t="shared" si="0"/>
        <v>1236.4338461538462</v>
      </c>
      <c r="H12" s="154">
        <f t="shared" si="0"/>
        <v>442.3015384615385</v>
      </c>
      <c r="I12" s="154">
        <f t="shared" si="0"/>
        <v>1370.6879999999999</v>
      </c>
      <c r="J12" s="154">
        <f t="shared" si="0"/>
        <v>357.192</v>
      </c>
      <c r="K12" s="154">
        <f t="shared" si="0"/>
        <v>987.3600000000001</v>
      </c>
      <c r="L12" s="154">
        <f t="shared" si="0"/>
        <v>644.6880000000001</v>
      </c>
      <c r="M12" s="154">
        <f t="shared" si="0"/>
        <v>3449.9519999999998</v>
      </c>
      <c r="N12" s="154">
        <f t="shared" si="0"/>
        <v>1037.1428571428573</v>
      </c>
      <c r="O12" s="154">
        <f t="shared" si="0"/>
        <v>336.864</v>
      </c>
      <c r="P12" s="154">
        <f t="shared" si="0"/>
        <v>522.72</v>
      </c>
      <c r="Q12" s="154">
        <f t="shared" si="0"/>
        <v>439.0848000000001</v>
      </c>
      <c r="R12" s="154">
        <f t="shared" si="0"/>
        <v>338.8</v>
      </c>
      <c r="S12" s="154">
        <f t="shared" si="0"/>
        <v>1437.48</v>
      </c>
      <c r="T12" s="154">
        <f t="shared" si="0"/>
        <v>449.152</v>
      </c>
      <c r="U12" s="154">
        <f t="shared" si="0"/>
        <v>878.00625</v>
      </c>
      <c r="V12" s="154">
        <f t="shared" si="0"/>
        <v>2758.8</v>
      </c>
      <c r="W12" s="154">
        <f aca="true" t="shared" si="1" ref="W12:AI12">+W10/W8</f>
        <v>1271.9520000000002</v>
      </c>
      <c r="X12" s="154">
        <f>+X10/X8</f>
        <v>1484.478947368421</v>
      </c>
      <c r="Y12" s="154">
        <f t="shared" si="1"/>
        <v>557.568</v>
      </c>
      <c r="Z12" s="154">
        <f t="shared" si="1"/>
        <v>1074.4800000000002</v>
      </c>
      <c r="AA12" s="154">
        <f t="shared" si="1"/>
        <v>1010.5920000000001</v>
      </c>
      <c r="AB12" s="154">
        <f t="shared" si="1"/>
        <v>686.0699999999999</v>
      </c>
      <c r="AC12" s="154">
        <f t="shared" si="1"/>
        <v>985.7005714285715</v>
      </c>
      <c r="AD12" s="154">
        <f t="shared" si="1"/>
        <v>537.2400000000001</v>
      </c>
      <c r="AE12" s="154">
        <f t="shared" si="1"/>
        <v>3516.4800000000005</v>
      </c>
      <c r="AF12" s="154">
        <f t="shared" si="1"/>
        <v>1197.8999999999999</v>
      </c>
      <c r="AG12" s="154">
        <f t="shared" si="1"/>
        <v>635.9760000000001</v>
      </c>
      <c r="AH12" s="154">
        <f t="shared" si="1"/>
        <v>947.43</v>
      </c>
      <c r="AI12" s="154">
        <f t="shared" si="1"/>
        <v>1695.9360000000004</v>
      </c>
    </row>
    <row r="13" spans="1:36" ht="19.5" customHeight="1">
      <c r="A13" s="159" t="s">
        <v>116</v>
      </c>
      <c r="B13" s="160">
        <f>+yielddata!$F4*(B12/yielddata!$O4)</f>
        <v>1.2428571428571429</v>
      </c>
      <c r="C13" s="160">
        <f>+yielddata!$F5*(C12/yielddata!$O5)</f>
        <v>1.3920000000000001</v>
      </c>
      <c r="D13" s="160">
        <f>+yielddata!$F6*(D12/yielddata!$O6)</f>
        <v>5.125</v>
      </c>
      <c r="E13" s="160">
        <f>+yielddata!$F7*(E12/yielddata!$O7)</f>
        <v>2.8285714285714287</v>
      </c>
      <c r="F13" s="160">
        <f>+yielddata!$F8*(F12/yielddata!$O8)</f>
        <v>7.039999999999999</v>
      </c>
      <c r="G13" s="160">
        <f>+yielddata!$F9*(G12/yielddata!$O9)</f>
        <v>4.730769230769231</v>
      </c>
      <c r="H13" s="160">
        <f>+yielddata!$F10*(H12/yielddata!$O10)</f>
        <v>2.5384615384615388</v>
      </c>
      <c r="I13" s="160">
        <f>+yielddata!$F11*(I12/yielddata!$O11)</f>
        <v>9.44</v>
      </c>
      <c r="J13" s="160">
        <f>+yielddata!$F12*(J12/yielddata!$O12)</f>
        <v>4.92</v>
      </c>
      <c r="K13" s="160">
        <f>+yielddata!$F13*(K12/yielddata!$O13)</f>
        <v>0</v>
      </c>
      <c r="L13" s="160">
        <f>+yielddata!$F14*(L12/yielddata!$O14)</f>
        <v>8.88</v>
      </c>
      <c r="M13" s="160">
        <f>+yielddata!$F15*(M12/yielddata!$O15)</f>
        <v>19.799999999999997</v>
      </c>
      <c r="N13" s="160">
        <f>+yielddata!$F16*(N12/yielddata!$O16)</f>
        <v>3.968253968253969</v>
      </c>
      <c r="O13" s="160">
        <f>+yielddata!$F17*(O12/yielddata!$O17)</f>
        <v>2.32</v>
      </c>
      <c r="P13" s="160">
        <f>+yielddata!$F18*(P12/yielddata!$O18)</f>
        <v>2</v>
      </c>
      <c r="Q13" s="160">
        <f>+yielddata!$F19*(Q12/yielddata!$O19)</f>
        <v>1.6800000000000002</v>
      </c>
      <c r="R13" s="160">
        <f>+yielddata!$F20*(R12/yielddata!$O20)</f>
        <v>2.3333333333333335</v>
      </c>
      <c r="S13" s="160">
        <f>+yielddata!$F21*(S12/yielddata!$O21)</f>
        <v>16.5</v>
      </c>
      <c r="T13" s="160">
        <f>+yielddata!$F22*(T12/yielddata!$O22)</f>
        <v>3.0933333333333333</v>
      </c>
      <c r="U13" s="160">
        <f>+yielddata!$F23*(U12/yielddata!$O23)</f>
        <v>3.359375</v>
      </c>
      <c r="V13" s="160">
        <f>+yielddata!$F24*(V12/yielddata!$O24)</f>
        <v>7.916666666666668</v>
      </c>
      <c r="W13" s="160">
        <f>+yielddata!$F25*(W12/yielddata!$O25)</f>
        <v>7.300000000000001</v>
      </c>
      <c r="X13" s="160">
        <f>+yielddata!$F26*(X12/yielddata!$O26)</f>
        <v>16.187499999999996</v>
      </c>
      <c r="Y13" s="160">
        <f>+yielddata!$F27*(Y12/yielddata!$O27)</f>
        <v>2.1333333333333333</v>
      </c>
      <c r="Z13" s="160">
        <f>+yielddata!$F28*(Z12/yielddata!$O28)</f>
        <v>3.083333333333334</v>
      </c>
      <c r="AA13" s="160">
        <f>+yielddata!$F29*(AA12/yielddata!$O29)</f>
        <v>0</v>
      </c>
      <c r="AB13" s="160">
        <f>+yielddata!$F30*(AB12/yielddata!$O30)</f>
        <v>3.15</v>
      </c>
      <c r="AC13" s="160">
        <f>+yielddata!$F31*(AC12/yielddata!$O31)</f>
        <v>3.7714285714285714</v>
      </c>
      <c r="AD13" s="160">
        <f>+yielddata!$F32*(AD12/yielddata!$O32)</f>
        <v>3.700000000000001</v>
      </c>
      <c r="AE13" s="160">
        <f>+yielddata!$F33*(AE12/yielddata!$O33)</f>
        <v>36.32727272727273</v>
      </c>
      <c r="AF13" s="160">
        <f>+yielddata!$F34*(AF12/yielddata!$O34)</f>
        <v>6.6</v>
      </c>
      <c r="AG13" s="160">
        <f>+yielddata!$F35*(AG12/yielddata!$O35)</f>
        <v>8.760000000000002</v>
      </c>
      <c r="AH13" s="160">
        <f>+yielddata!$F36*(AH12/yielddata!$O36)</f>
        <v>4.35</v>
      </c>
      <c r="AI13" s="160">
        <f>+yielddata!$F37*(AI12/yielddata!$O37)</f>
        <v>15.573333333333338</v>
      </c>
      <c r="AJ13" s="265"/>
    </row>
    <row r="14" spans="1:36" ht="19.5" customHeight="1">
      <c r="A14" s="153" t="s">
        <v>114</v>
      </c>
      <c r="B14" s="161">
        <f>+yielddata!$G4*(B12/yielddata!$O4)</f>
        <v>1.1392857142857145</v>
      </c>
      <c r="C14" s="161">
        <f>+yielddata!$G5*(C12/yielddata!$O5)</f>
        <v>1.276</v>
      </c>
      <c r="D14" s="161">
        <f>+yielddata!$G6*(D12/yielddata!$O6)</f>
        <v>5.6375</v>
      </c>
      <c r="E14" s="161">
        <f>+yielddata!$G7*(E12/yielddata!$O7)</f>
        <v>3.1114285714285717</v>
      </c>
      <c r="F14" s="161">
        <f>+yielddata!$G8*(F12/yielddata!$O8)</f>
        <v>9.68</v>
      </c>
      <c r="G14" s="161">
        <f>+yielddata!$G9*(G12/yielddata!$O9)</f>
        <v>5.203846153846154</v>
      </c>
      <c r="H14" s="161">
        <f>+yielddata!$G10*(H12/yielddata!$O10)</f>
        <v>2.7923076923076926</v>
      </c>
      <c r="I14" s="161">
        <f>+yielddata!$G11*(I12/yielddata!$O11)</f>
        <v>8.653333333333332</v>
      </c>
      <c r="J14" s="161">
        <f>+yielddata!$G12*(J12/yielddata!$O12)</f>
        <v>4.51</v>
      </c>
      <c r="K14" s="161">
        <f>+yielddata!$G13*(K12/yielddata!$O13)</f>
        <v>1.7000000000000002</v>
      </c>
      <c r="L14" s="161">
        <f>+yielddata!$G14*(L12/yielddata!$O14)</f>
        <v>8.14</v>
      </c>
      <c r="M14" s="161">
        <f>+yielddata!$G15*(M12/yielddata!$O15)</f>
        <v>14.519999999999998</v>
      </c>
      <c r="N14" s="161">
        <f>+yielddata!$G16*(N12/yielddata!$O16)</f>
        <v>4.365079365079366</v>
      </c>
      <c r="O14" s="161">
        <f>+yielddata!$G17*(O12/yielddata!$O17)</f>
        <v>2.1266666666666665</v>
      </c>
      <c r="P14" s="161">
        <f>+yielddata!$G18*(P12/yielddata!$O18)</f>
        <v>2.2</v>
      </c>
      <c r="Q14" s="161">
        <f>+yielddata!$G19*(Q12/yielddata!$O19)</f>
        <v>1.8480000000000003</v>
      </c>
      <c r="R14" s="161">
        <f>+yielddata!$G20*(R12/yielddata!$O20)</f>
        <v>2.138888888888889</v>
      </c>
      <c r="S14" s="161">
        <f>+yielddata!$G21*(S12/yielddata!$O21)</f>
        <v>18.150000000000002</v>
      </c>
      <c r="T14" s="161">
        <f>+yielddata!$G22*(T12/yielddata!$O22)</f>
        <v>2.8355555555555556</v>
      </c>
      <c r="U14" s="161">
        <f>+yielddata!$G23*(U12/yielddata!$O23)</f>
        <v>3.6953125</v>
      </c>
      <c r="V14" s="161">
        <f>+yielddata!$G24*(V12/yielddata!$O24)</f>
        <v>12.666666666666668</v>
      </c>
      <c r="W14" s="161">
        <f>+yielddata!$G25*(W12/yielddata!$O25)</f>
        <v>7.300000000000001</v>
      </c>
      <c r="X14" s="161">
        <f>+yielddata!$G26*(X12/yielddata!$O26)</f>
        <v>10.791666666666664</v>
      </c>
      <c r="Y14" s="161">
        <f>+yielddata!$G27*(Y12/yielddata!$O27)</f>
        <v>2.3466666666666667</v>
      </c>
      <c r="Z14" s="161">
        <f>+yielddata!$G28*(Z12/yielddata!$O28)</f>
        <v>4.9333333333333345</v>
      </c>
      <c r="AA14" s="161">
        <f>+yielddata!$G29*(AA12/yielddata!$O29)</f>
        <v>1.74</v>
      </c>
      <c r="AB14" s="161">
        <f>+yielddata!$G30*(AB12/yielddata!$O30)</f>
        <v>2.8874999999999997</v>
      </c>
      <c r="AC14" s="161">
        <f>+yielddata!$G31*(AC12/yielddata!$O31)</f>
        <v>4.148571428571429</v>
      </c>
      <c r="AD14" s="161">
        <f>+yielddata!$G32*(AD12/yielddata!$O32)</f>
        <v>3.3916666666666675</v>
      </c>
      <c r="AE14" s="161">
        <f>+yielddata!$G33*(AE12/yielddata!$O33)</f>
        <v>10.090909090909092</v>
      </c>
      <c r="AF14" s="161">
        <f>+yielddata!$G34*(AF12/yielddata!$O34)</f>
        <v>6.049999999999999</v>
      </c>
      <c r="AG14" s="161">
        <f>+yielddata!$G35*(AG12/yielddata!$O35)</f>
        <v>7.300000000000001</v>
      </c>
      <c r="AH14" s="161">
        <f>+yielddata!$G36*(AH12/yielddata!$O36)</f>
        <v>3.9875</v>
      </c>
      <c r="AI14" s="161">
        <f>+yielddata!$G37*(AI12/yielddata!$O37)</f>
        <v>21.413333333333338</v>
      </c>
      <c r="AJ14" s="265"/>
    </row>
    <row r="15" spans="1:36" ht="19.5" customHeight="1">
      <c r="A15" s="155" t="s">
        <v>77</v>
      </c>
      <c r="B15" s="162">
        <f>farmtotals!H21</f>
        <v>1160</v>
      </c>
      <c r="C15" s="162">
        <f>farmtotals!I21</f>
        <v>1740</v>
      </c>
      <c r="D15" s="162">
        <f>farmtotals!N21</f>
        <v>2460</v>
      </c>
      <c r="E15" s="162">
        <f>farmtotals!U21</f>
        <v>1485</v>
      </c>
      <c r="F15" s="162">
        <f>farmtotals!AH21</f>
        <v>2970</v>
      </c>
      <c r="G15" s="162">
        <f>farmtotals!S21</f>
        <v>1845</v>
      </c>
      <c r="H15" s="162">
        <f>farmtotals!O21</f>
        <v>1980</v>
      </c>
      <c r="I15" s="162">
        <f>farmtotals!T21</f>
        <v>1180</v>
      </c>
      <c r="J15" s="162">
        <f>farmtotals!Y21</f>
        <v>820</v>
      </c>
      <c r="K15" s="162">
        <f>farmtotals!AJ21</f>
        <v>1700</v>
      </c>
      <c r="L15" s="162">
        <f>farmtotals!AD21</f>
        <v>740</v>
      </c>
      <c r="M15" s="162">
        <f>farmtotals!AA21</f>
        <v>1320</v>
      </c>
      <c r="N15" s="162">
        <f>farmtotals!E21</f>
        <v>3750</v>
      </c>
      <c r="O15" s="162">
        <f>farmtotals!K21</f>
        <v>1160</v>
      </c>
      <c r="P15" s="162">
        <f>farmtotals!L21</f>
        <v>960</v>
      </c>
      <c r="Q15" s="162">
        <f>farmtotals!M21</f>
        <v>1680</v>
      </c>
      <c r="R15" s="162">
        <f>farmtotals!R21</f>
        <v>700</v>
      </c>
      <c r="S15" s="162">
        <f>farmtotals!AC21</f>
        <v>2640</v>
      </c>
      <c r="T15" s="162">
        <f>farmtotals!P21</f>
        <v>1305</v>
      </c>
      <c r="U15" s="162">
        <f>farmtotals!D21</f>
        <v>2150</v>
      </c>
      <c r="V15" s="162">
        <f>farmtotals!Q21</f>
        <v>1900</v>
      </c>
      <c r="W15" s="162">
        <f>farmtotals!AE21</f>
        <v>1460</v>
      </c>
      <c r="X15" s="162">
        <f>farmtotals!V21</f>
        <v>1850</v>
      </c>
      <c r="Y15" s="162">
        <f>farmtotals!F21</f>
        <v>1280</v>
      </c>
      <c r="Z15" s="162">
        <f>farmtotals!AB21</f>
        <v>2960</v>
      </c>
      <c r="AA15" s="162">
        <f>farmtotals!AI21</f>
        <v>1740</v>
      </c>
      <c r="AB15" s="162">
        <f>farmtotals!G21</f>
        <v>3360</v>
      </c>
      <c r="AC15" s="162">
        <f>farmtotals!Z21</f>
        <v>1320</v>
      </c>
      <c r="AD15" s="162">
        <f>farmtotals!X21</f>
        <v>1850</v>
      </c>
      <c r="AE15" s="162">
        <f>farmtotals!W21</f>
        <v>4900</v>
      </c>
      <c r="AF15" s="162">
        <f>farmtotals!C21</f>
        <v>3300</v>
      </c>
      <c r="AG15" s="162">
        <f>farmtotals!AF21</f>
        <v>1460</v>
      </c>
      <c r="AH15" s="162">
        <f>farmtotals!J21</f>
        <v>1160</v>
      </c>
      <c r="AI15" s="162">
        <f>farmtotals!AG21</f>
        <v>3960</v>
      </c>
      <c r="AJ15" s="130"/>
    </row>
    <row r="17" ht="18.75" thickBot="1"/>
    <row r="18" spans="1:35" s="131" customFormat="1" ht="19.5" thickBot="1" thickTop="1">
      <c r="A18" s="149" t="s">
        <v>60</v>
      </c>
      <c r="B18" s="140">
        <f>+B10/yielddata!O4+C10/yielddata!O5+D10/yielddata!O6+E10/yielddata!O7+F10/yielddata!O8+G10/yielddata!O9+H10/yielddata!O10+I10/yielddata!O11+J10/yielddata!O12+K10/yielddata!O13+L10/yielddata!O14+M10/yielddata!O15+N10/yielddata!O16+O10/yielddata!O17+P10/yielddata!O18+Q10/yielddata!O19+R10/yielddata!O20+S10/yielddata!O21+T10/yielddata!O22+U10/yielddata!O23+V10/yielddata!O24+W10/yielddata!O25+X10/yielddata!O26+Y10/yielddata!O27+Z10/yielddata!O28+AA10/yielddata!O29+AB10/yielddata!O30+AC10/yielddata!O31+AD10/yielddata!O32+AE10/yielddata!O33+AF10/yielddata!O34+AG10/yielddata!O35+AH10/yielddata!O36+AI10/yielddata!O37</f>
        <v>5.076665344377844</v>
      </c>
      <c r="C18" s="141" t="s">
        <v>59</v>
      </c>
      <c r="D18" s="65"/>
      <c r="F18" s="127"/>
      <c r="H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3"/>
    </row>
    <row r="19" spans="1:36" s="131" customFormat="1" ht="19.5" thickBot="1" thickTop="1">
      <c r="A19" s="150"/>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3"/>
    </row>
    <row r="20" spans="1:36" s="131" customFormat="1" ht="19.5" thickBot="1" thickTop="1">
      <c r="A20" s="149" t="s">
        <v>65</v>
      </c>
      <c r="B20" s="145">
        <f>SUM(B15:AI15)</f>
        <v>66245</v>
      </c>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3"/>
    </row>
    <row r="21" spans="1:36" s="131" customFormat="1" ht="18.75" thickTop="1">
      <c r="A21" s="127"/>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3"/>
    </row>
    <row r="22" spans="1:36" s="148" customFormat="1" ht="18">
      <c r="A22" s="144"/>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7"/>
    </row>
    <row r="23" spans="1:35" s="131" customFormat="1" ht="18.75" thickBot="1">
      <c r="A23" s="65" t="s">
        <v>124</v>
      </c>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row>
    <row r="24" spans="1:2" ht="18.75" thickTop="1">
      <c r="A24" s="133" t="s">
        <v>102</v>
      </c>
      <c r="B24" s="65" t="s">
        <v>105</v>
      </c>
    </row>
    <row r="25" spans="1:2" ht="18">
      <c r="A25" s="134" t="s">
        <v>103</v>
      </c>
      <c r="B25" s="65" t="s">
        <v>106</v>
      </c>
    </row>
    <row r="26" spans="1:2" ht="18">
      <c r="A26" s="135" t="s">
        <v>104</v>
      </c>
      <c r="B26" s="65" t="s">
        <v>107</v>
      </c>
    </row>
    <row r="27" spans="1:2" ht="18">
      <c r="A27" s="134" t="s">
        <v>117</v>
      </c>
      <c r="B27" s="65" t="s">
        <v>108</v>
      </c>
    </row>
    <row r="28" spans="1:2" ht="18">
      <c r="A28" s="135" t="s">
        <v>72</v>
      </c>
      <c r="B28" s="65" t="s">
        <v>109</v>
      </c>
    </row>
    <row r="29" spans="1:2" ht="18">
      <c r="A29" s="136" t="s">
        <v>70</v>
      </c>
      <c r="B29" s="65" t="s">
        <v>110</v>
      </c>
    </row>
    <row r="30" spans="1:2" ht="18">
      <c r="A30" s="135" t="s">
        <v>71</v>
      </c>
      <c r="B30" s="65" t="s">
        <v>111</v>
      </c>
    </row>
    <row r="31" spans="1:2" ht="18.75" thickBot="1">
      <c r="A31" s="137" t="s">
        <v>77</v>
      </c>
      <c r="B31" s="65" t="s">
        <v>112</v>
      </c>
    </row>
    <row r="32" ht="19.5" thickBot="1" thickTop="1"/>
    <row r="33" ht="19.5" thickBot="1" thickTop="1">
      <c r="A33" s="149" t="s">
        <v>60</v>
      </c>
    </row>
    <row r="34" ht="18.75" thickTop="1">
      <c r="A34" s="150"/>
    </row>
    <row r="40" ht="18.75" thickBot="1"/>
    <row r="41" spans="1:2" ht="19.5" thickBot="1" thickTop="1">
      <c r="A41" s="149" t="s">
        <v>65</v>
      </c>
      <c r="B41" s="146" t="s">
        <v>113</v>
      </c>
    </row>
    <row r="42" ht="18.75" thickTop="1"/>
    <row r="44" spans="2:35" ht="18">
      <c r="B44" s="65" t="s">
        <v>1</v>
      </c>
      <c r="C44" s="65" t="s">
        <v>6</v>
      </c>
      <c r="D44" s="65" t="s">
        <v>10</v>
      </c>
      <c r="E44" s="65" t="s">
        <v>16</v>
      </c>
      <c r="F44" s="65" t="s">
        <v>36</v>
      </c>
      <c r="G44" s="65" t="s">
        <v>13</v>
      </c>
      <c r="H44" s="65" t="s">
        <v>27</v>
      </c>
      <c r="I44" s="65" t="s">
        <v>12</v>
      </c>
      <c r="J44" s="65" t="s">
        <v>32</v>
      </c>
      <c r="K44" s="65" t="s">
        <v>38</v>
      </c>
      <c r="L44" s="65" t="s">
        <v>3</v>
      </c>
      <c r="M44" s="65" t="s">
        <v>29</v>
      </c>
      <c r="N44" s="65" t="s">
        <v>17</v>
      </c>
      <c r="O44" s="65" t="s">
        <v>11</v>
      </c>
      <c r="P44" s="65" t="s">
        <v>15</v>
      </c>
      <c r="Q44" s="65" t="s">
        <v>9</v>
      </c>
      <c r="R44" s="65" t="s">
        <v>14</v>
      </c>
      <c r="S44" s="65" t="s">
        <v>4</v>
      </c>
      <c r="T44" s="65" t="s">
        <v>39</v>
      </c>
      <c r="U44" s="65" t="s">
        <v>25</v>
      </c>
      <c r="V44" s="65" t="s">
        <v>26</v>
      </c>
      <c r="W44" s="65" t="s">
        <v>40</v>
      </c>
      <c r="X44" s="65" t="s">
        <v>125</v>
      </c>
      <c r="Y44" s="65" t="s">
        <v>5</v>
      </c>
      <c r="Z44" s="65" t="s">
        <v>33</v>
      </c>
      <c r="AA44" s="65" t="s">
        <v>37</v>
      </c>
      <c r="AB44" s="65" t="s">
        <v>8</v>
      </c>
      <c r="AC44" s="65" t="s">
        <v>28</v>
      </c>
      <c r="AD44" s="65" t="s">
        <v>31</v>
      </c>
      <c r="AE44" s="65" t="s">
        <v>30</v>
      </c>
      <c r="AF44" s="65" t="s">
        <v>0</v>
      </c>
      <c r="AG44" s="65" t="s">
        <v>2</v>
      </c>
      <c r="AH44" s="65" t="s">
        <v>7</v>
      </c>
      <c r="AI44" s="65" t="s">
        <v>35</v>
      </c>
    </row>
    <row r="45" spans="1:35" ht="18">
      <c r="A45" s="153" t="s">
        <v>102</v>
      </c>
      <c r="B45" s="65">
        <v>4</v>
      </c>
      <c r="C45" s="65">
        <v>4</v>
      </c>
      <c r="D45" s="65">
        <v>3</v>
      </c>
      <c r="E45" s="65">
        <v>2</v>
      </c>
      <c r="F45" s="65">
        <v>3</v>
      </c>
      <c r="G45" s="65">
        <v>1</v>
      </c>
      <c r="H45" s="65">
        <v>3</v>
      </c>
      <c r="I45" s="65">
        <v>1</v>
      </c>
      <c r="J45" s="65">
        <v>2</v>
      </c>
      <c r="K45" s="65">
        <v>3</v>
      </c>
      <c r="L45" s="65">
        <v>1</v>
      </c>
      <c r="M45" s="65">
        <v>1</v>
      </c>
      <c r="N45" s="65">
        <v>7</v>
      </c>
      <c r="O45" s="65">
        <v>2</v>
      </c>
      <c r="P45" s="65">
        <v>4</v>
      </c>
      <c r="Q45" s="65">
        <v>4</v>
      </c>
      <c r="R45" s="65">
        <v>3</v>
      </c>
      <c r="S45" s="65">
        <v>1</v>
      </c>
      <c r="T45" s="65">
        <v>3</v>
      </c>
      <c r="U45" s="65">
        <v>2</v>
      </c>
      <c r="V45" s="65">
        <v>1</v>
      </c>
      <c r="W45" s="65">
        <v>1</v>
      </c>
      <c r="X45" s="65">
        <v>1</v>
      </c>
      <c r="Y45" s="65">
        <v>5</v>
      </c>
      <c r="Z45" s="65">
        <v>4</v>
      </c>
      <c r="AA45" s="65">
        <v>3</v>
      </c>
      <c r="AB45" s="65">
        <v>4</v>
      </c>
      <c r="AC45" s="65">
        <v>1</v>
      </c>
      <c r="AD45" s="65">
        <v>3</v>
      </c>
      <c r="AE45" s="65">
        <v>5</v>
      </c>
      <c r="AF45" s="65">
        <v>2</v>
      </c>
      <c r="AG45" s="65">
        <v>1</v>
      </c>
      <c r="AH45" s="65">
        <v>4</v>
      </c>
      <c r="AI45" s="65">
        <v>3</v>
      </c>
    </row>
    <row r="46" spans="1:35" ht="18">
      <c r="A46" s="155" t="s">
        <v>103</v>
      </c>
      <c r="B46" s="65">
        <v>8</v>
      </c>
      <c r="C46" s="65">
        <v>8</v>
      </c>
      <c r="D46" s="65">
        <v>6</v>
      </c>
      <c r="E46" s="65">
        <v>7</v>
      </c>
      <c r="F46" s="65">
        <v>6</v>
      </c>
      <c r="G46" s="65">
        <v>6</v>
      </c>
      <c r="H46" s="65">
        <v>6</v>
      </c>
      <c r="I46" s="65">
        <v>7</v>
      </c>
      <c r="J46" s="65">
        <v>9</v>
      </c>
      <c r="K46" s="65">
        <v>5</v>
      </c>
      <c r="L46" s="65">
        <v>8</v>
      </c>
      <c r="M46" s="65">
        <v>1</v>
      </c>
      <c r="N46" s="65">
        <v>15</v>
      </c>
      <c r="O46" s="65">
        <v>8</v>
      </c>
      <c r="P46" s="65">
        <v>8</v>
      </c>
      <c r="Q46" s="65">
        <v>8</v>
      </c>
      <c r="R46" s="65">
        <v>5</v>
      </c>
      <c r="S46" s="65">
        <v>8</v>
      </c>
      <c r="T46" s="65">
        <v>6</v>
      </c>
      <c r="U46" s="65">
        <v>15</v>
      </c>
      <c r="V46" s="65">
        <v>5</v>
      </c>
      <c r="W46" s="65">
        <v>7</v>
      </c>
      <c r="X46" s="65">
        <v>1</v>
      </c>
      <c r="Y46" s="65">
        <v>9</v>
      </c>
      <c r="Z46" s="65">
        <v>8</v>
      </c>
      <c r="AA46" s="65">
        <v>6</v>
      </c>
      <c r="AB46" s="65">
        <v>8</v>
      </c>
      <c r="AC46" s="65">
        <v>1</v>
      </c>
      <c r="AD46" s="65">
        <v>10</v>
      </c>
      <c r="AE46" s="65">
        <v>10</v>
      </c>
      <c r="AF46" s="65">
        <v>15</v>
      </c>
      <c r="AG46" s="65">
        <v>7</v>
      </c>
      <c r="AH46" s="65">
        <v>8</v>
      </c>
      <c r="AI46" s="65">
        <v>6</v>
      </c>
    </row>
    <row r="47" spans="1:35" ht="18">
      <c r="A47" s="153" t="s">
        <v>104</v>
      </c>
      <c r="B47" s="65">
        <v>186.6857142857143</v>
      </c>
      <c r="C47" s="65">
        <v>209.08800000000002</v>
      </c>
      <c r="D47" s="65">
        <v>1132.56</v>
      </c>
      <c r="E47" s="65">
        <v>164.28342857142857</v>
      </c>
      <c r="F47" s="65">
        <v>743.424</v>
      </c>
      <c r="G47" s="65">
        <v>542.8246153846153</v>
      </c>
      <c r="H47" s="65">
        <v>348.48</v>
      </c>
      <c r="I47" s="65">
        <v>383.328</v>
      </c>
      <c r="J47" s="65">
        <v>296.208</v>
      </c>
      <c r="K47" s="65">
        <v>749.2320000000001</v>
      </c>
      <c r="L47" s="65">
        <v>235.22400000000002</v>
      </c>
      <c r="M47" s="65">
        <v>914.76</v>
      </c>
      <c r="N47" s="65">
        <v>2003.76</v>
      </c>
      <c r="O47" s="65">
        <v>116.16</v>
      </c>
      <c r="P47" s="65">
        <v>435.6</v>
      </c>
      <c r="Q47" s="65">
        <v>585.4464</v>
      </c>
      <c r="R47" s="65">
        <v>159.72</v>
      </c>
      <c r="S47" s="65">
        <v>381.15</v>
      </c>
      <c r="T47" s="65">
        <v>201.344</v>
      </c>
      <c r="U47" s="65">
        <v>281.77875</v>
      </c>
      <c r="V47" s="65">
        <v>638.88</v>
      </c>
      <c r="W47" s="65">
        <v>574.9920000000001</v>
      </c>
      <c r="X47" s="65">
        <v>609.84</v>
      </c>
      <c r="Y47" s="65">
        <v>446.49</v>
      </c>
      <c r="Z47" s="65">
        <v>1568.16</v>
      </c>
      <c r="AA47" s="65">
        <v>487.87200000000007</v>
      </c>
      <c r="AB47" s="65">
        <v>914.76</v>
      </c>
      <c r="AC47" s="65">
        <v>261.36</v>
      </c>
      <c r="AD47" s="65">
        <v>592.416</v>
      </c>
      <c r="AE47" s="65">
        <v>7223.04</v>
      </c>
      <c r="AF47" s="65">
        <v>375.705</v>
      </c>
      <c r="AG47" s="65">
        <v>287.49600000000004</v>
      </c>
      <c r="AH47" s="65">
        <v>588.06</v>
      </c>
      <c r="AI47" s="65">
        <v>2299.9680000000003</v>
      </c>
    </row>
    <row r="48" spans="1:35" ht="18">
      <c r="A48" s="155" t="s">
        <v>117</v>
      </c>
      <c r="B48" s="65">
        <v>0.1540157142857143</v>
      </c>
      <c r="C48" s="65">
        <v>0.39204000000000006</v>
      </c>
      <c r="D48" s="65">
        <v>0.9438</v>
      </c>
      <c r="E48" s="65">
        <v>0.2053542857142857</v>
      </c>
      <c r="F48" s="65">
        <v>0.61952</v>
      </c>
      <c r="G48" s="65">
        <v>0.9010888615384615</v>
      </c>
      <c r="H48" s="65">
        <v>0.19282560000000004</v>
      </c>
      <c r="I48" s="65">
        <v>1.91664</v>
      </c>
      <c r="J48" s="65">
        <v>1.4810400000000001</v>
      </c>
      <c r="K48" s="65">
        <v>3.7461600000000006</v>
      </c>
      <c r="L48" s="65">
        <v>0.047044800000000005</v>
      </c>
      <c r="M48" s="65">
        <v>182.952</v>
      </c>
      <c r="N48" s="65">
        <v>1.431257142857143</v>
      </c>
      <c r="O48" s="65">
        <v>0.2904</v>
      </c>
      <c r="P48" s="65">
        <v>0.5445</v>
      </c>
      <c r="Q48" s="65">
        <v>0.182952</v>
      </c>
      <c r="R48" s="65">
        <v>0.13310000000000002</v>
      </c>
      <c r="S48" s="65">
        <v>3.8114999999999997</v>
      </c>
      <c r="T48" s="65">
        <v>0.08389333333333333</v>
      </c>
      <c r="U48" s="65">
        <v>0.0140889375</v>
      </c>
      <c r="V48" s="65">
        <v>9.583200000000001</v>
      </c>
      <c r="W48" s="65">
        <v>0.08624880000000001</v>
      </c>
      <c r="X48" s="65">
        <v>101.76705</v>
      </c>
      <c r="Y48" s="65">
        <v>1.33947</v>
      </c>
      <c r="Z48" s="65">
        <v>3.9204000000000003</v>
      </c>
      <c r="AA48" s="65">
        <v>2.43936</v>
      </c>
      <c r="AB48" s="65">
        <v>2.2869</v>
      </c>
      <c r="AC48" s="65">
        <v>1.3068</v>
      </c>
      <c r="AD48" s="65">
        <v>3.94944</v>
      </c>
      <c r="AE48" s="65">
        <v>2.7086400000000004</v>
      </c>
      <c r="AF48" s="65">
        <v>0.6199132500000001</v>
      </c>
      <c r="AG48" s="65">
        <v>0.71874</v>
      </c>
      <c r="AH48" s="65">
        <v>0.4851495</v>
      </c>
      <c r="AI48" s="65">
        <v>5.0599296</v>
      </c>
    </row>
    <row r="49" spans="1:35" ht="18">
      <c r="A49" s="153" t="s">
        <v>115</v>
      </c>
      <c r="B49" s="65">
        <v>46.67142857142858</v>
      </c>
      <c r="C49" s="65">
        <v>52.272000000000006</v>
      </c>
      <c r="D49" s="65">
        <v>377.52</v>
      </c>
      <c r="E49" s="65">
        <v>82.14171428571429</v>
      </c>
      <c r="F49" s="65">
        <v>247.808</v>
      </c>
      <c r="G49" s="65">
        <v>542.8246153846153</v>
      </c>
      <c r="H49" s="65">
        <v>116.16</v>
      </c>
      <c r="I49" s="65">
        <v>383.328</v>
      </c>
      <c r="J49" s="65">
        <v>148.104</v>
      </c>
      <c r="K49" s="65">
        <v>249.74400000000003</v>
      </c>
      <c r="L49" s="65">
        <v>235.22400000000002</v>
      </c>
      <c r="M49" s="65">
        <v>914.76</v>
      </c>
      <c r="N49" s="65">
        <v>286.2514285714286</v>
      </c>
      <c r="O49" s="65">
        <v>58.08</v>
      </c>
      <c r="P49" s="65">
        <v>108.9</v>
      </c>
      <c r="Q49" s="65">
        <v>146.3616</v>
      </c>
      <c r="R49" s="65">
        <v>53.24</v>
      </c>
      <c r="S49" s="65">
        <v>381.15</v>
      </c>
      <c r="T49" s="65">
        <v>67.11466666666666</v>
      </c>
      <c r="U49" s="65">
        <v>140.889375</v>
      </c>
      <c r="V49" s="65">
        <v>638.88</v>
      </c>
      <c r="W49" s="65">
        <v>574.9920000000001</v>
      </c>
      <c r="X49" s="65">
        <v>609.84</v>
      </c>
      <c r="Y49" s="65">
        <v>89.298</v>
      </c>
      <c r="Z49" s="65">
        <v>392.04</v>
      </c>
      <c r="AA49" s="65">
        <v>162.62400000000002</v>
      </c>
      <c r="AB49" s="65">
        <v>228.69</v>
      </c>
      <c r="AC49" s="65">
        <v>261.36</v>
      </c>
      <c r="AD49" s="65">
        <v>197.472</v>
      </c>
      <c r="AE49" s="65">
        <v>1444.6080000000002</v>
      </c>
      <c r="AF49" s="65">
        <v>187.8525</v>
      </c>
      <c r="AG49" s="65">
        <v>287.49600000000004</v>
      </c>
      <c r="AH49" s="65">
        <v>147.015</v>
      </c>
      <c r="AI49" s="65">
        <v>766.6560000000001</v>
      </c>
    </row>
    <row r="50" spans="1:35" ht="18">
      <c r="A50" s="159" t="s">
        <v>116</v>
      </c>
      <c r="B50" s="65">
        <v>0.2142857142857143</v>
      </c>
      <c r="C50" s="65">
        <v>0.24</v>
      </c>
      <c r="D50" s="65">
        <v>2.1666666666666665</v>
      </c>
      <c r="E50" s="65">
        <v>0.4714285714285714</v>
      </c>
      <c r="F50" s="65">
        <v>2.2755555555555556</v>
      </c>
      <c r="G50" s="65">
        <v>2.0769230769230766</v>
      </c>
      <c r="H50" s="65">
        <v>0.6666666666666667</v>
      </c>
      <c r="I50" s="65">
        <v>2.64</v>
      </c>
      <c r="J50" s="65">
        <v>2.04</v>
      </c>
      <c r="K50" s="65">
        <v>0</v>
      </c>
      <c r="L50" s="65">
        <v>3.24</v>
      </c>
      <c r="M50" s="65">
        <v>5.25</v>
      </c>
      <c r="N50" s="65">
        <v>1.0952380952380956</v>
      </c>
      <c r="O50" s="65">
        <v>0.4</v>
      </c>
      <c r="P50" s="65">
        <v>0.4166666666666667</v>
      </c>
      <c r="Q50" s="65">
        <v>0.56</v>
      </c>
      <c r="R50" s="65">
        <v>0.36666666666666675</v>
      </c>
      <c r="S50" s="65">
        <v>4.375</v>
      </c>
      <c r="T50" s="65">
        <v>0.4622222222222222</v>
      </c>
      <c r="U50" s="65">
        <v>0.5390625</v>
      </c>
      <c r="V50" s="65">
        <v>1.8333333333333337</v>
      </c>
      <c r="W50" s="65">
        <v>3.3</v>
      </c>
      <c r="X50" s="65">
        <v>6.65</v>
      </c>
      <c r="Y50" s="65">
        <v>0.3416666666666667</v>
      </c>
      <c r="Z50" s="65">
        <v>1.125</v>
      </c>
      <c r="AA50" s="65">
        <v>0</v>
      </c>
      <c r="AB50" s="65">
        <v>1.05</v>
      </c>
      <c r="AC50" s="65">
        <v>1</v>
      </c>
      <c r="AD50" s="65">
        <v>1.36</v>
      </c>
      <c r="AE50" s="65">
        <v>14.923636363636366</v>
      </c>
      <c r="AF50" s="65">
        <v>1.035</v>
      </c>
      <c r="AG50" s="65">
        <v>3.96</v>
      </c>
      <c r="AH50" s="65">
        <v>0.675</v>
      </c>
      <c r="AI50" s="65">
        <v>7.04</v>
      </c>
    </row>
    <row r="51" spans="1:35" ht="18">
      <c r="A51" s="153" t="s">
        <v>114</v>
      </c>
      <c r="B51" s="65">
        <v>0.19642857142857145</v>
      </c>
      <c r="C51" s="65">
        <v>0.22</v>
      </c>
      <c r="D51" s="65">
        <v>2.383333333333333</v>
      </c>
      <c r="E51" s="65">
        <v>0.5185714285714286</v>
      </c>
      <c r="F51" s="65">
        <v>3.1288888888888886</v>
      </c>
      <c r="G51" s="65">
        <v>2.284615384615384</v>
      </c>
      <c r="H51" s="65">
        <v>0.7333333333333334</v>
      </c>
      <c r="I51" s="65">
        <v>2.42</v>
      </c>
      <c r="J51" s="65">
        <v>1.87</v>
      </c>
      <c r="K51" s="65">
        <v>0.43</v>
      </c>
      <c r="L51" s="65">
        <v>2.97</v>
      </c>
      <c r="M51" s="65">
        <v>3.85</v>
      </c>
      <c r="N51" s="65">
        <v>1.204761904761905</v>
      </c>
      <c r="O51" s="65">
        <v>0.36666666666666664</v>
      </c>
      <c r="P51" s="65">
        <v>0.4583333333333333</v>
      </c>
      <c r="Q51" s="65">
        <v>0.6160000000000001</v>
      </c>
      <c r="R51" s="65">
        <v>0.3361111111111112</v>
      </c>
      <c r="S51" s="65">
        <v>4.8125</v>
      </c>
      <c r="T51" s="65">
        <v>0.4237037037037037</v>
      </c>
      <c r="U51" s="65">
        <v>0.59296875</v>
      </c>
      <c r="V51" s="65">
        <v>2.933333333333334</v>
      </c>
      <c r="W51" s="65">
        <v>3.3</v>
      </c>
      <c r="X51" s="65">
        <v>4.433333333333333</v>
      </c>
      <c r="Y51" s="65">
        <v>0.37583333333333335</v>
      </c>
      <c r="Z51" s="65">
        <v>1.8</v>
      </c>
      <c r="AA51" s="65">
        <v>0.28</v>
      </c>
      <c r="AB51" s="65">
        <v>0.9625</v>
      </c>
      <c r="AC51" s="65">
        <v>1.1</v>
      </c>
      <c r="AD51" s="65">
        <v>1.2466666666666668</v>
      </c>
      <c r="AE51" s="65">
        <v>4.1454545454545455</v>
      </c>
      <c r="AF51" s="65">
        <v>0.94875</v>
      </c>
      <c r="AG51" s="65">
        <v>3.3</v>
      </c>
      <c r="AH51" s="65">
        <v>0.61875</v>
      </c>
      <c r="AI51" s="65">
        <v>9.68</v>
      </c>
    </row>
    <row r="52" spans="1:35" ht="18">
      <c r="A52" s="155" t="s">
        <v>77</v>
      </c>
      <c r="B52" s="65">
        <v>200</v>
      </c>
      <c r="C52" s="65">
        <v>300</v>
      </c>
      <c r="D52" s="65">
        <v>1040</v>
      </c>
      <c r="E52" s="65">
        <v>247.5</v>
      </c>
      <c r="F52" s="65">
        <v>960</v>
      </c>
      <c r="G52" s="65">
        <v>810</v>
      </c>
      <c r="H52" s="65">
        <v>520</v>
      </c>
      <c r="I52" s="65">
        <v>330</v>
      </c>
      <c r="J52" s="65">
        <v>340</v>
      </c>
      <c r="K52" s="65">
        <v>430</v>
      </c>
      <c r="L52" s="65">
        <v>270</v>
      </c>
      <c r="M52" s="65">
        <v>350</v>
      </c>
      <c r="N52" s="65">
        <v>1035</v>
      </c>
      <c r="O52" s="65">
        <v>200</v>
      </c>
      <c r="P52" s="65">
        <v>200</v>
      </c>
      <c r="Q52" s="65">
        <v>560</v>
      </c>
      <c r="R52" s="65">
        <v>110</v>
      </c>
      <c r="S52" s="65">
        <v>700</v>
      </c>
      <c r="T52" s="65">
        <v>195</v>
      </c>
      <c r="U52" s="65">
        <v>345</v>
      </c>
      <c r="V52" s="65">
        <v>440</v>
      </c>
      <c r="W52" s="65">
        <v>660</v>
      </c>
      <c r="X52" s="65">
        <v>760</v>
      </c>
      <c r="Y52" s="65">
        <v>205</v>
      </c>
      <c r="Z52" s="65">
        <v>1080</v>
      </c>
      <c r="AA52" s="65">
        <v>280</v>
      </c>
      <c r="AB52" s="65">
        <v>1120</v>
      </c>
      <c r="AC52" s="65">
        <v>350</v>
      </c>
      <c r="AD52" s="65">
        <v>680</v>
      </c>
      <c r="AE52" s="65">
        <v>2720</v>
      </c>
      <c r="AF52" s="65">
        <v>517.5</v>
      </c>
      <c r="AG52" s="65">
        <v>660</v>
      </c>
      <c r="AH52" s="65">
        <v>180</v>
      </c>
      <c r="AI52" s="65">
        <v>1280</v>
      </c>
    </row>
  </sheetData>
  <printOptions headings="1" horizontalCentered="1" verticalCentered="1"/>
  <pageMargins left="0.2" right="0.2" top="0.52" bottom="0.51" header="0.5" footer="0.5"/>
  <pageSetup fitToHeight="2" fitToWidth="2" horizontalDpi="600" verticalDpi="600" orientation="landscape" scale="45" r:id="rId2"/>
  <headerFooter alignWithMargins="0">
    <oddFooter>&amp;C&amp;"Arial,Bold"&amp;16&amp;A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debbie.roos</cp:lastModifiedBy>
  <cp:lastPrinted>2004-02-28T23:42:39Z</cp:lastPrinted>
  <dcterms:created xsi:type="dcterms:W3CDTF">2001-09-09T16:41:11Z</dcterms:created>
  <dcterms:modified xsi:type="dcterms:W3CDTF">2004-11-24T13:58:57Z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